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370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Rekapitulace!$G$9</definedName>
    <definedName name="Dodavka0">Položky!#REF!</definedName>
    <definedName name="Excel_BuiltIn_Print_Area" localSheetId="2">Položky!$A$1:$G$81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list'!$G$2</definedName>
    <definedName name="MJ">'Krycí list'!$G$5</definedName>
    <definedName name="Mont">Rekapitulace!$H$9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Položky!$A$1:$G$81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>0</definedName>
    <definedName name="solver_num" localSheetId="2">0</definedName>
    <definedName name="solver_opt" localSheetId="2">Položky!#REF!</definedName>
    <definedName name="solver_typ" localSheetId="2">1</definedName>
    <definedName name="solver_val" localSheetId="2">0</definedName>
    <definedName name="Typ">Položky!#REF!</definedName>
    <definedName name="VRN">Rekapitulace!$H$22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71" i="3"/>
  <c r="G48"/>
  <c r="BE44"/>
  <c r="BD44"/>
  <c r="BC44"/>
  <c r="BB44"/>
  <c r="G44"/>
  <c r="BA44" s="1"/>
  <c r="G22"/>
  <c r="G20"/>
  <c r="G18"/>
  <c r="G16"/>
  <c r="G14"/>
  <c r="G12"/>
  <c r="G40"/>
  <c r="G39"/>
  <c r="G38"/>
  <c r="G47"/>
  <c r="G46"/>
  <c r="BE43"/>
  <c r="BD43"/>
  <c r="BC43"/>
  <c r="BB43"/>
  <c r="G43"/>
  <c r="BA43" s="1"/>
  <c r="BE42"/>
  <c r="BD42"/>
  <c r="BC42"/>
  <c r="BB42"/>
  <c r="G42"/>
  <c r="BA42" s="1"/>
  <c r="BE41"/>
  <c r="BD41"/>
  <c r="BC41"/>
  <c r="BB41"/>
  <c r="G41"/>
  <c r="BA41" s="1"/>
  <c r="BE36"/>
  <c r="BD36"/>
  <c r="BC36"/>
  <c r="BB36"/>
  <c r="G36"/>
  <c r="BA36" s="1"/>
  <c r="BE35"/>
  <c r="BD35"/>
  <c r="BC35"/>
  <c r="BB35"/>
  <c r="G35"/>
  <c r="BA35" s="1"/>
  <c r="BE33"/>
  <c r="BD33"/>
  <c r="BC33"/>
  <c r="BB33"/>
  <c r="G33"/>
  <c r="BA33" s="1"/>
  <c r="G32"/>
  <c r="G31"/>
  <c r="G29"/>
  <c r="BE28"/>
  <c r="BD28"/>
  <c r="BC28"/>
  <c r="BB28"/>
  <c r="G28"/>
  <c r="BA28" s="1"/>
  <c r="BE27"/>
  <c r="BD27"/>
  <c r="BC27"/>
  <c r="BB27"/>
  <c r="G27"/>
  <c r="BA27"/>
  <c r="BE26"/>
  <c r="BD26"/>
  <c r="BC26"/>
  <c r="BB26"/>
  <c r="G26"/>
  <c r="BA26" s="1"/>
  <c r="G11"/>
  <c r="G10"/>
  <c r="G9"/>
  <c r="G8"/>
  <c r="G50"/>
  <c r="G49"/>
  <c r="G45"/>
  <c r="G37"/>
  <c r="BE34"/>
  <c r="BD34"/>
  <c r="BC34"/>
  <c r="BB34"/>
  <c r="G34"/>
  <c r="BA34" s="1"/>
  <c r="G30"/>
  <c r="C51"/>
  <c r="A7" i="2" s="1"/>
  <c r="BE25" i="3"/>
  <c r="BE51" s="1"/>
  <c r="BD25"/>
  <c r="BC25"/>
  <c r="BB25"/>
  <c r="G25"/>
  <c r="BA25" s="1"/>
  <c r="BE24"/>
  <c r="BD24"/>
  <c r="BC24"/>
  <c r="BB24"/>
  <c r="BB51" s="1"/>
  <c r="G24"/>
  <c r="BA24" s="1"/>
  <c r="G79"/>
  <c r="G77"/>
  <c r="G75"/>
  <c r="G73"/>
  <c r="G69"/>
  <c r="G67"/>
  <c r="G65"/>
  <c r="BF65"/>
  <c r="BE65"/>
  <c r="BD65"/>
  <c r="BC65"/>
  <c r="BB65"/>
  <c r="G63"/>
  <c r="BF63"/>
  <c r="BE63"/>
  <c r="BD63"/>
  <c r="BC63"/>
  <c r="BB63"/>
  <c r="G61"/>
  <c r="BF61"/>
  <c r="BE61"/>
  <c r="BE81" s="1"/>
  <c r="BD61"/>
  <c r="BD81" s="1"/>
  <c r="BC61"/>
  <c r="BB61"/>
  <c r="G53"/>
  <c r="BF53"/>
  <c r="BE53"/>
  <c r="BD53"/>
  <c r="BC53"/>
  <c r="BC81" s="1"/>
  <c r="BB53"/>
  <c r="BB81" s="1"/>
  <c r="C2" i="1"/>
  <c r="D2"/>
  <c r="G7"/>
  <c r="C9"/>
  <c r="D15"/>
  <c r="D16"/>
  <c r="D17"/>
  <c r="D18"/>
  <c r="D19"/>
  <c r="D20"/>
  <c r="D21"/>
  <c r="C31"/>
  <c r="C33"/>
  <c r="F33" s="1"/>
  <c r="C3" i="3"/>
  <c r="F3"/>
  <c r="C4"/>
  <c r="G55"/>
  <c r="G57"/>
  <c r="G59"/>
  <c r="BA62"/>
  <c r="BB62"/>
  <c r="BC62"/>
  <c r="BD62"/>
  <c r="BE62"/>
  <c r="C81"/>
  <c r="A8" i="2" s="1"/>
  <c r="C1"/>
  <c r="C2"/>
  <c r="F9"/>
  <c r="C16" i="1" s="1"/>
  <c r="G9" i="2"/>
  <c r="C18" i="1" s="1"/>
  <c r="H9" i="2"/>
  <c r="C17" i="1" s="1"/>
  <c r="I9" i="2"/>
  <c r="C21" i="1" s="1"/>
  <c r="BA81" i="3"/>
  <c r="BC51" l="1"/>
  <c r="BD51"/>
  <c r="G81"/>
  <c r="E8" i="2" s="1"/>
  <c r="G51" i="3"/>
  <c r="E7" i="2" s="1"/>
  <c r="E9" s="1"/>
  <c r="BA51" i="3"/>
  <c r="G20" i="2" l="1"/>
  <c r="I20" s="1"/>
  <c r="G21" i="1" s="1"/>
  <c r="G18" i="2"/>
  <c r="I18" s="1"/>
  <c r="G19" i="1" s="1"/>
  <c r="G21" i="2"/>
  <c r="I21" s="1"/>
  <c r="G16"/>
  <c r="I16" s="1"/>
  <c r="G17" i="1" s="1"/>
  <c r="C15"/>
  <c r="C19" s="1"/>
  <c r="C22" s="1"/>
  <c r="G15" i="2"/>
  <c r="I15" s="1"/>
  <c r="G16" i="1" s="1"/>
  <c r="G14" i="2"/>
  <c r="I14" s="1"/>
  <c r="G15" i="1" s="1"/>
  <c r="G19" i="2"/>
  <c r="I19" s="1"/>
  <c r="G20" i="1" s="1"/>
  <c r="G17" i="2"/>
  <c r="I17" s="1"/>
  <c r="G18" i="1" s="1"/>
  <c r="H22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<sst xmlns="http://schemas.openxmlformats.org/spreadsheetml/2006/main" count="287" uniqueCount="214">
  <si>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</si>
  <si>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</si>
  <si>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</si>
  <si>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</si>
  <si>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</si>
  <si>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</si>
  <si>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</si>
  <si>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</si>
  <si>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</si>
  <si>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</si>
  <si>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</si>
  <si>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</si>
  <si>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</si>
  <si>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</si>
  <si>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</si>
  <si>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</si>
  <si>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</si>
  <si>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</si>
  <si>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</si>
  <si>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</si>
  <si>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</si>
  <si>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</si>
  <si>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</si>
  <si>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</si>
  <si>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</si>
  <si>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</si>
  <si>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</si>
  <si>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</si>
  <si>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</si>
  <si>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</si>
  <si>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</si>
  <si>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</si>
  <si>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</si>
  <si>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</si>
  <si>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</si>
  <si>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</si>
  <si>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</si>
  <si>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 Ing. Pavla Miklová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</si>
  <si>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</si>
  <si>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</si>
  <si>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</si>
  <si>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</si>
  <si>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</si>
  <si>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</si>
  <si>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</si>
  <si>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</si>
  <si>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</si>
  <si>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</si>
  <si>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</si>
  <si>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</si>
  <si>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</si>
  <si>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</si>
  <si>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</si>
  <si>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</si>
  <si>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</si>
  <si>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</si>
  <si>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</si>
  <si>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</si>
  <si>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111_1</t>
  </si>
  <si>
    <t>111_2</t>
  </si>
  <si>
    <t>CELKEM  OBJEKT</t>
  </si>
  <si>
    <t>VEDLEJŠÍ ROZPOČTOVÉ  NÁKLADY</t>
  </si>
  <si>
    <t>Název VRN</t>
  </si>
  <si>
    <t>Kč</t>
  </si>
  <si>
    <t>%</t>
  </si>
  <si>
    <t>Základna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</si>
  <si>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</si>
  <si>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</si>
  <si>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</si>
  <si>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</si>
  <si>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</si>
  <si>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</si>
  <si>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</si>
  <si>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</si>
  <si>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</si>
  <si>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Položkový rozpočet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</si>
  <si>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</si>
  <si>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</si>
  <si>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</si>
  <si>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</si>
  <si>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</si>
  <si>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</si>
  <si>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</si>
  <si>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</si>
  <si>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</si>
  <si>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Nakládání výkopku do 100m3 hor. 1-4</t>
  </si>
  <si>
    <t>m3</t>
  </si>
  <si>
    <t>Vodorovné přemístění výkopku do 10km</t>
  </si>
  <si>
    <t>m2</t>
  </si>
  <si>
    <t>Plošná úprava terénu při nerovnostech od 15 do 20cm</t>
  </si>
  <si>
    <t>ks</t>
  </si>
  <si>
    <t>R položka</t>
  </si>
  <si>
    <t>Celkem za</t>
  </si>
  <si>
    <t>kus</t>
  </si>
  <si>
    <t>t</t>
  </si>
  <si>
    <t>kg</t>
  </si>
  <si>
    <t>167101101</t>
  </si>
  <si>
    <t>162701105</t>
  </si>
  <si>
    <t>182001121</t>
  </si>
  <si>
    <t>X</t>
  </si>
  <si>
    <t>Příprava ploch, založení trávníku:</t>
  </si>
  <si>
    <t>184802111</t>
  </si>
  <si>
    <t>Chemické odplevelení půdy před založením kultury přes 20m2 v rovině</t>
  </si>
  <si>
    <t>183403111</t>
  </si>
  <si>
    <t>Obdělání půdy nakopáním v rovině, 2x</t>
  </si>
  <si>
    <t>183403153</t>
  </si>
  <si>
    <t>Obdělání půdy hrabáním v rovině 2x</t>
  </si>
  <si>
    <t>183403161</t>
  </si>
  <si>
    <t>Obdělání půdy válením v rovině 2x</t>
  </si>
  <si>
    <t>181451131</t>
  </si>
  <si>
    <t>Založení trávníku výsevem parkového v rovině</t>
  </si>
  <si>
    <t>185802113</t>
  </si>
  <si>
    <t>Hnojení umělým hnojivem naširoko v rovině nebo do svahu 1:5</t>
  </si>
  <si>
    <t>hřištní travní směs-3kg/100m2, zahrnuje 1. pokos</t>
  </si>
  <si>
    <t>Totální herbicid</t>
  </si>
  <si>
    <t>l</t>
  </si>
  <si>
    <t>dovoz ornice ze zdrojů investora</t>
  </si>
  <si>
    <t>Osivo travní směsi</t>
  </si>
  <si>
    <t>hřištní travní směs-3kg/100m2</t>
  </si>
  <si>
    <t>Hnojivo dusíkaté</t>
  </si>
  <si>
    <t>NPK, 3kg/100m2</t>
  </si>
  <si>
    <t>Specifikace:</t>
  </si>
  <si>
    <t>Asanační zásahy do porostu:</t>
  </si>
  <si>
    <t>112151353</t>
  </si>
  <si>
    <t>Kácení stromu s postupným spouštěním koruny do 40cm</t>
  </si>
  <si>
    <t>111212351</t>
  </si>
  <si>
    <t>Odstranění nevhodných dřevin přes  1 m výšky s odstraněním pařezů</t>
  </si>
  <si>
    <t>162201422</t>
  </si>
  <si>
    <t>Vodorovné přemístění pařezů stromů do pr.km.50cm na 1km</t>
  </si>
  <si>
    <t>162301501</t>
  </si>
  <si>
    <t>Uložení dřevního odpadu na skládku</t>
  </si>
  <si>
    <t>STAVEBNÍ ÚPRAVY ZPEVNĚNÝCH PLOCH AREÁLU FBI</t>
  </si>
  <si>
    <t>7/2020</t>
  </si>
  <si>
    <t>ÚRS CÚ 2020</t>
  </si>
  <si>
    <t>SO 06</t>
  </si>
  <si>
    <t>SADOVÉ ÚPRAVY- OPLOCENÍ JIH</t>
  </si>
  <si>
    <t>112151351</t>
  </si>
  <si>
    <t>Kácení stromu s postupným spouštěním koruny do 20cm</t>
  </si>
  <si>
    <t>112151352</t>
  </si>
  <si>
    <t>Kácení stromu s postupným spouštěním koruny do 30cm</t>
  </si>
  <si>
    <t>112151355</t>
  </si>
  <si>
    <t>Kácení stromu s postupným spouštěním koruny do 60cm</t>
  </si>
  <si>
    <t>162201401</t>
  </si>
  <si>
    <t>162201405</t>
  </si>
  <si>
    <t>Vodorovné přemístění větví stromů jehličnatých do pr.km.30cm na 1km</t>
  </si>
  <si>
    <t>Vodorovné přemístění větví stromů listnatých do pr.km.30cm na 1km</t>
  </si>
  <si>
    <t>162201402</t>
  </si>
  <si>
    <t>Vodorovné přemístění větví stromů listnatých do pr.km.50cm na 1km</t>
  </si>
  <si>
    <t>Vodorovné přemístění větví stromů listnatých do pr.km.70cm na 1km</t>
  </si>
  <si>
    <t>162201403</t>
  </si>
  <si>
    <t>Vodorovné přemístění smýcených křovin do 5km</t>
  </si>
  <si>
    <t>162301931</t>
  </si>
  <si>
    <t>Příplatek k vodor. př.větví list.stromů do 30cm 1km 4x</t>
  </si>
  <si>
    <t>162301941</t>
  </si>
  <si>
    <t>Příplatek k vodor. př.větví jehl.stromů do 30cm 1km 4x</t>
  </si>
  <si>
    <t>162301932</t>
  </si>
  <si>
    <t>Příplatek k vodor. př.větví list.stromů do 50cm 1km 4x</t>
  </si>
  <si>
    <t>162301933</t>
  </si>
  <si>
    <t>Příplatek k vodor. př.větví list.stromů do 70cm 1km 4x</t>
  </si>
  <si>
    <t>162201411</t>
  </si>
  <si>
    <t>Vodorovné přemístění kmenů stromů listnatých do pr.km.30cm na 1km</t>
  </si>
  <si>
    <t>162201415</t>
  </si>
  <si>
    <t>Vodorovné přemístění kmenů stromů jehličnatých do pr.km.30cm na 1km</t>
  </si>
  <si>
    <t>162201412</t>
  </si>
  <si>
    <t>Vodorovné přemístění kmenů stromů listnatých do pr.km.50cm na 1km</t>
  </si>
  <si>
    <t>162201413</t>
  </si>
  <si>
    <t>Vodorovné přemístění kmenů stromů listnatých do pr.km.70cm na 1km</t>
  </si>
  <si>
    <t>162201421</t>
  </si>
  <si>
    <t>Vodorovné přemístění pařezů stromů do pr.km.30cm na 1km</t>
  </si>
  <si>
    <t>162201423</t>
  </si>
  <si>
    <t>Vodorovné přemístění pařezů stromů do pr.km.70cm na 1km</t>
  </si>
  <si>
    <t>162301751</t>
  </si>
  <si>
    <t>162301752</t>
  </si>
  <si>
    <t>Příplatek k vodor. př.kmenů list.stromů do 30cm 1km  4x</t>
  </si>
  <si>
    <t>Příplatek k vodor. př.kmenů list.stromů do 50cm 1km  4x</t>
  </si>
  <si>
    <t>162301761</t>
  </si>
  <si>
    <t>Příplatek k vodor. př.kmenů jehl.stromů do 30cm 1km  4x</t>
  </si>
  <si>
    <t>162301753</t>
  </si>
  <si>
    <t>Příplatek k vodor. př.kmenů list.stromů do 70cm 1km  4x</t>
  </si>
  <si>
    <t>Příplatek k vodor. př. Pařezů stromů do 30cm 1km  4x</t>
  </si>
  <si>
    <t>Příplatek k vodor. př. Pařezů stromů do 50cm 1km  4x</t>
  </si>
  <si>
    <t>Příplatek k vodor. př. Pařezů stromů do 70cm 1km  4x</t>
  </si>
  <si>
    <t>112201112</t>
  </si>
  <si>
    <t>Odstranění pařezů s pr.km.do 30cm se zasypáním jámy</t>
  </si>
  <si>
    <t>112201113</t>
  </si>
  <si>
    <t>Odstranění pařezů s pr.km.do 40cm se zasypáním jámy</t>
  </si>
  <si>
    <t>112201115</t>
  </si>
  <si>
    <t>Odstranění pařezů s pr.km.do 60cm se zasypáním jámy</t>
  </si>
  <si>
    <t>v pásu podél nového oplocení v šíři na obě strany 100cm</t>
  </si>
  <si>
    <t>materiál na nutné doplnění zeminy k dorovnání</t>
  </si>
  <si>
    <t>postřik 6 litrů/ha</t>
  </si>
  <si>
    <t>Zemina na dorovnání terénu</t>
  </si>
  <si>
    <t>R-položka</t>
  </si>
  <si>
    <t>Doplnění zeminy na dorovnání terénu</t>
  </si>
  <si>
    <t>p.č. 16, 58</t>
  </si>
  <si>
    <t>p.č. 33</t>
  </si>
  <si>
    <t>p.č. 28</t>
  </si>
  <si>
    <t>112201116</t>
  </si>
  <si>
    <t>Odstranění pařezů s pr.km.do 70cm se zasypáním jámy</t>
  </si>
  <si>
    <t>p.č. 43</t>
  </si>
  <si>
    <t>112201117</t>
  </si>
  <si>
    <t>Odstranění pařezů s pr.km.do 80cm se zasypáním jámy</t>
  </si>
  <si>
    <t>112251221</t>
  </si>
  <si>
    <t>Odstranění pařezů odfrézováním do hloubky 50cm</t>
  </si>
  <si>
    <t>p.č. 21, 56, 68, 79, 61, 62, 64, 74, 80, 81</t>
  </si>
  <si>
    <t>162201424</t>
  </si>
  <si>
    <t>Vodorovné přemístění pařezů stromů do pr.km.90cm na 1km</t>
  </si>
  <si>
    <t>162301971</t>
  </si>
  <si>
    <t>162301972</t>
  </si>
  <si>
    <t>162301973</t>
  </si>
  <si>
    <t>162301974</t>
  </si>
  <si>
    <t>Příplatek k vodor. př. Pařezů stromů do 90cm 1km  4x</t>
  </si>
  <si>
    <t>travnatá plocha v atriu 2x510=1020</t>
  </si>
  <si>
    <t>hnojení granutátem,3x510/100=15,3/1000=0,0153t</t>
  </si>
</sst>
</file>

<file path=xl/styles.xml><?xml version="1.0" encoding="utf-8"?>
<styleSheet xmlns="http://schemas.openxmlformats.org/spreadsheetml/2006/main">
  <numFmts count="5">
    <numFmt numFmtId="164" formatCode="dd/mm/yy"/>
    <numFmt numFmtId="165" formatCode="0.0"/>
    <numFmt numFmtId="166" formatCode="#,##0&quot; Kč&quot;"/>
    <numFmt numFmtId="167" formatCode="#,##0.0000"/>
    <numFmt numFmtId="168" formatCode="#,##0.000"/>
  </numFmts>
  <fonts count="16"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6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sz val="8"/>
      <color indexed="25"/>
      <name val="Arial CE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hair">
        <color indexed="8"/>
      </top>
      <bottom style="double">
        <color indexed="8"/>
      </bottom>
      <diagonal/>
    </border>
  </borders>
  <cellStyleXfs count="2">
    <xf numFmtId="0" fontId="0" fillId="0" borderId="0"/>
    <xf numFmtId="0" fontId="13" fillId="0" borderId="0"/>
  </cellStyleXfs>
  <cellXfs count="203">
    <xf numFmtId="0" fontId="0" fillId="0" borderId="0" xfId="0"/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left"/>
    </xf>
    <xf numFmtId="0" fontId="3" fillId="0" borderId="4" xfId="0" applyFont="1" applyBorder="1"/>
    <xf numFmtId="49" fontId="3" fillId="0" borderId="5" xfId="0" applyNumberFormat="1" applyFont="1" applyBorder="1" applyAlignment="1">
      <alignment horizontal="left"/>
    </xf>
    <xf numFmtId="0" fontId="0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 applyAlignment="1">
      <alignment horizontal="left"/>
    </xf>
    <xf numFmtId="0" fontId="2" fillId="0" borderId="6" xfId="0" applyFont="1" applyBorder="1"/>
    <xf numFmtId="49" fontId="3" fillId="0" borderId="10" xfId="0" applyNumberFormat="1" applyFont="1" applyBorder="1" applyAlignment="1">
      <alignment horizontal="left"/>
    </xf>
    <xf numFmtId="49" fontId="2" fillId="2" borderId="6" xfId="0" applyNumberFormat="1" applyFont="1" applyFill="1" applyBorder="1"/>
    <xf numFmtId="49" fontId="0" fillId="2" borderId="7" xfId="0" applyNumberFormat="1" applyFont="1" applyFill="1" applyBorder="1"/>
    <xf numFmtId="0" fontId="3" fillId="0" borderId="9" xfId="0" applyFont="1" applyFill="1" applyBorder="1"/>
    <xf numFmtId="3" fontId="3" fillId="0" borderId="10" xfId="0" applyNumberFormat="1" applyFont="1" applyBorder="1" applyAlignment="1">
      <alignment horizontal="left"/>
    </xf>
    <xf numFmtId="0" fontId="0" fillId="0" borderId="0" xfId="0" applyFill="1"/>
    <xf numFmtId="49" fontId="2" fillId="2" borderId="11" xfId="0" applyNumberFormat="1" applyFont="1" applyFill="1" applyBorder="1"/>
    <xf numFmtId="49" fontId="0" fillId="2" borderId="12" xfId="0" applyNumberFormat="1" applyFont="1" applyFill="1" applyBorder="1"/>
    <xf numFmtId="49" fontId="3" fillId="0" borderId="9" xfId="0" applyNumberFormat="1" applyFont="1" applyBorder="1" applyAlignment="1">
      <alignment horizontal="left"/>
    </xf>
    <xf numFmtId="0" fontId="3" fillId="0" borderId="13" xfId="0" applyFont="1" applyBorder="1"/>
    <xf numFmtId="0" fontId="3" fillId="0" borderId="9" xfId="0" applyNumberFormat="1" applyFont="1" applyBorder="1"/>
    <xf numFmtId="0" fontId="3" fillId="0" borderId="1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3" fillId="0" borderId="14" xfId="0" applyFont="1" applyBorder="1" applyAlignment="1">
      <alignment horizontal="left"/>
    </xf>
    <xf numFmtId="0" fontId="0" fillId="0" borderId="0" xfId="0" applyBorder="1"/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0" fillId="0" borderId="0" xfId="0" applyFont="1" applyFill="1" applyBorder="1" applyAlignment="1">
      <alignment wrapText="1"/>
    </xf>
    <xf numFmtId="0" fontId="3" fillId="0" borderId="9" xfId="0" applyFont="1" applyBorder="1" applyAlignment="1"/>
    <xf numFmtId="0" fontId="3" fillId="0" borderId="14" xfId="0" applyFont="1" applyBorder="1" applyAlignment="1"/>
    <xf numFmtId="3" fontId="0" fillId="0" borderId="0" xfId="0" applyNumberFormat="1"/>
    <xf numFmtId="0" fontId="3" fillId="0" borderId="6" xfId="0" applyFont="1" applyBorder="1"/>
    <xf numFmtId="0" fontId="3" fillId="0" borderId="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0" fillId="0" borderId="19" xfId="0" applyBorder="1"/>
    <xf numFmtId="0" fontId="0" fillId="0" borderId="20" xfId="0" applyFont="1" applyBorder="1"/>
    <xf numFmtId="3" fontId="0" fillId="0" borderId="5" xfId="0" applyNumberFormat="1" applyBorder="1"/>
    <xf numFmtId="0" fontId="0" fillId="0" borderId="1" xfId="0" applyBorder="1"/>
    <xf numFmtId="3" fontId="0" fillId="0" borderId="3" xfId="0" applyNumberFormat="1" applyBorder="1"/>
    <xf numFmtId="0" fontId="0" fillId="0" borderId="2" xfId="0" applyBorder="1"/>
    <xf numFmtId="0" fontId="0" fillId="0" borderId="6" xfId="0" applyBorder="1"/>
    <xf numFmtId="3" fontId="0" fillId="0" borderId="8" xfId="0" applyNumberFormat="1" applyBorder="1"/>
    <xf numFmtId="0" fontId="0" fillId="0" borderId="7" xfId="0" applyBorder="1"/>
    <xf numFmtId="0" fontId="0" fillId="0" borderId="21" xfId="0" applyFont="1" applyBorder="1"/>
    <xf numFmtId="0" fontId="0" fillId="0" borderId="20" xfId="0" applyFont="1" applyBorder="1" applyAlignment="1">
      <alignment shrinkToFit="1"/>
    </xf>
    <xf numFmtId="0" fontId="0" fillId="0" borderId="22" xfId="0" applyFont="1" applyBorder="1"/>
    <xf numFmtId="0" fontId="0" fillId="0" borderId="11" xfId="0" applyFont="1" applyBorder="1"/>
    <xf numFmtId="3" fontId="0" fillId="0" borderId="23" xfId="0" applyNumberFormat="1" applyBorder="1"/>
    <xf numFmtId="0" fontId="0" fillId="0" borderId="24" xfId="0" applyFont="1" applyBorder="1"/>
    <xf numFmtId="3" fontId="0" fillId="0" borderId="25" xfId="0" applyNumberFormat="1" applyBorder="1"/>
    <xf numFmtId="0" fontId="0" fillId="0" borderId="26" xfId="0" applyBorder="1"/>
    <xf numFmtId="0" fontId="2" fillId="2" borderId="1" xfId="0" applyFont="1" applyFill="1" applyBorder="1"/>
    <xf numFmtId="0" fontId="2" fillId="2" borderId="3" xfId="0" applyFont="1" applyFill="1" applyBorder="1"/>
    <xf numFmtId="0" fontId="2" fillId="2" borderId="2" xfId="0" applyFont="1" applyFill="1" applyBorder="1"/>
    <xf numFmtId="0" fontId="2" fillId="2" borderId="27" xfId="0" applyFont="1" applyFill="1" applyBorder="1"/>
    <xf numFmtId="0" fontId="2" fillId="2" borderId="28" xfId="0" applyFont="1" applyFill="1" applyBorder="1"/>
    <xf numFmtId="0" fontId="0" fillId="0" borderId="12" xfId="0" applyBorder="1"/>
    <xf numFmtId="0" fontId="0" fillId="0" borderId="29" xfId="0" applyFont="1" applyBorder="1"/>
    <xf numFmtId="0" fontId="0" fillId="0" borderId="30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ont="1" applyFill="1" applyBorder="1"/>
    <xf numFmtId="0" fontId="0" fillId="0" borderId="31" xfId="0" applyBorder="1"/>
    <xf numFmtId="0" fontId="0" fillId="0" borderId="32" xfId="0" applyBorder="1"/>
    <xf numFmtId="0" fontId="0" fillId="0" borderId="33" xfId="0" applyFont="1" applyBorder="1"/>
    <xf numFmtId="0" fontId="0" fillId="0" borderId="34" xfId="0" applyBorder="1"/>
    <xf numFmtId="165" fontId="0" fillId="0" borderId="35" xfId="0" applyNumberFormat="1" applyBorder="1" applyAlignment="1">
      <alignment horizontal="right"/>
    </xf>
    <xf numFmtId="0" fontId="0" fillId="0" borderId="35" xfId="0" applyBorder="1"/>
    <xf numFmtId="0" fontId="0" fillId="0" borderId="8" xfId="0" applyBorder="1"/>
    <xf numFmtId="165" fontId="0" fillId="0" borderId="7" xfId="0" applyNumberFormat="1" applyBorder="1" applyAlignment="1">
      <alignment horizontal="right"/>
    </xf>
    <xf numFmtId="0" fontId="5" fillId="2" borderId="24" xfId="0" applyFont="1" applyFill="1" applyBorder="1"/>
    <xf numFmtId="0" fontId="5" fillId="2" borderId="25" xfId="0" applyFont="1" applyFill="1" applyBorder="1"/>
    <xf numFmtId="0" fontId="5" fillId="2" borderId="26" xfId="0" applyFont="1" applyFill="1" applyBorder="1"/>
    <xf numFmtId="0" fontId="5" fillId="0" borderId="0" xfId="0" applyFont="1"/>
    <xf numFmtId="0" fontId="0" fillId="0" borderId="0" xfId="0" applyFont="1" applyAlignment="1"/>
    <xf numFmtId="0" fontId="0" fillId="0" borderId="0" xfId="0" applyAlignment="1">
      <alignment vertical="top" wrapText="1"/>
    </xf>
    <xf numFmtId="0" fontId="2" fillId="0" borderId="36" xfId="1" applyFont="1" applyBorder="1" applyAlignment="1">
      <alignment wrapText="1"/>
    </xf>
    <xf numFmtId="0" fontId="0" fillId="0" borderId="37" xfId="1" applyFont="1" applyBorder="1"/>
    <xf numFmtId="0" fontId="0" fillId="0" borderId="36" xfId="0" applyNumberFormat="1" applyBorder="1" applyAlignment="1">
      <alignment horizontal="left"/>
    </xf>
    <xf numFmtId="49" fontId="2" fillId="2" borderId="16" xfId="0" applyNumberFormat="1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38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/>
    </xf>
    <xf numFmtId="0" fontId="2" fillId="2" borderId="40" xfId="0" applyFont="1" applyFill="1" applyBorder="1" applyAlignment="1">
      <alignment horizontal="center"/>
    </xf>
    <xf numFmtId="3" fontId="0" fillId="0" borderId="12" xfId="0" applyNumberFormat="1" applyFont="1" applyBorder="1"/>
    <xf numFmtId="3" fontId="0" fillId="0" borderId="41" xfId="0" applyNumberFormat="1" applyFont="1" applyBorder="1"/>
    <xf numFmtId="3" fontId="0" fillId="0" borderId="42" xfId="0" applyNumberFormat="1" applyFont="1" applyBorder="1"/>
    <xf numFmtId="0" fontId="2" fillId="2" borderId="16" xfId="0" applyFont="1" applyFill="1" applyBorder="1"/>
    <xf numFmtId="0" fontId="2" fillId="2" borderId="17" xfId="0" applyFont="1" applyFill="1" applyBorder="1"/>
    <xf numFmtId="3" fontId="2" fillId="2" borderId="18" xfId="0" applyNumberFormat="1" applyFont="1" applyFill="1" applyBorder="1"/>
    <xf numFmtId="3" fontId="2" fillId="2" borderId="38" xfId="0" applyNumberFormat="1" applyFont="1" applyFill="1" applyBorder="1"/>
    <xf numFmtId="3" fontId="2" fillId="2" borderId="39" xfId="0" applyNumberFormat="1" applyFont="1" applyFill="1" applyBorder="1"/>
    <xf numFmtId="3" fontId="2" fillId="2" borderId="40" xfId="0" applyNumberFormat="1" applyFont="1" applyFill="1" applyBorder="1"/>
    <xf numFmtId="0" fontId="2" fillId="0" borderId="0" xfId="0" applyFont="1"/>
    <xf numFmtId="0" fontId="0" fillId="2" borderId="28" xfId="0" applyFill="1" applyBorder="1"/>
    <xf numFmtId="0" fontId="2" fillId="2" borderId="4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right"/>
    </xf>
    <xf numFmtId="4" fontId="4" fillId="2" borderId="28" xfId="0" applyNumberFormat="1" applyFont="1" applyFill="1" applyBorder="1" applyAlignment="1">
      <alignment horizontal="right"/>
    </xf>
    <xf numFmtId="0" fontId="0" fillId="0" borderId="15" xfId="0" applyFont="1" applyBorder="1"/>
    <xf numFmtId="3" fontId="0" fillId="0" borderId="21" xfId="0" applyNumberFormat="1" applyFont="1" applyBorder="1" applyAlignment="1">
      <alignment horizontal="right"/>
    </xf>
    <xf numFmtId="165" fontId="0" fillId="0" borderId="9" xfId="0" applyNumberFormat="1" applyFont="1" applyBorder="1" applyAlignment="1">
      <alignment horizontal="right"/>
    </xf>
    <xf numFmtId="3" fontId="0" fillId="0" borderId="31" xfId="0" applyNumberFormat="1" applyFont="1" applyBorder="1" applyAlignment="1">
      <alignment horizontal="right"/>
    </xf>
    <xf numFmtId="4" fontId="0" fillId="0" borderId="20" xfId="0" applyNumberFormat="1" applyFont="1" applyBorder="1" applyAlignment="1">
      <alignment horizontal="right"/>
    </xf>
    <xf numFmtId="3" fontId="0" fillId="0" borderId="15" xfId="0" applyNumberFormat="1" applyFont="1" applyBorder="1" applyAlignment="1">
      <alignment horizontal="right"/>
    </xf>
    <xf numFmtId="0" fontId="0" fillId="2" borderId="24" xfId="0" applyFill="1" applyBorder="1"/>
    <xf numFmtId="0" fontId="2" fillId="2" borderId="25" xfId="0" applyFont="1" applyFill="1" applyBorder="1"/>
    <xf numFmtId="0" fontId="0" fillId="2" borderId="25" xfId="0" applyFill="1" applyBorder="1"/>
    <xf numFmtId="4" fontId="0" fillId="2" borderId="44" xfId="0" applyNumberFormat="1" applyFill="1" applyBorder="1"/>
    <xf numFmtId="4" fontId="0" fillId="2" borderId="24" xfId="0" applyNumberFormat="1" applyFill="1" applyBorder="1"/>
    <xf numFmtId="4" fontId="0" fillId="2" borderId="25" xfId="0" applyNumberFormat="1" applyFill="1" applyBorder="1"/>
    <xf numFmtId="3" fontId="3" fillId="0" borderId="0" xfId="0" applyNumberFormat="1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 applyBorder="1"/>
    <xf numFmtId="0" fontId="13" fillId="0" borderId="0" xfId="1"/>
    <xf numFmtId="0" fontId="13" fillId="0" borderId="0" xfId="1" applyAlignment="1">
      <alignment horizontal="right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right"/>
    </xf>
    <xf numFmtId="0" fontId="13" fillId="0" borderId="36" xfId="1" applyBorder="1"/>
    <xf numFmtId="0" fontId="3" fillId="0" borderId="37" xfId="1" applyFont="1" applyBorder="1" applyAlignment="1">
      <alignment horizontal="right"/>
    </xf>
    <xf numFmtId="0" fontId="13" fillId="0" borderId="36" xfId="1" applyBorder="1" applyAlignment="1">
      <alignment horizontal="left"/>
    </xf>
    <xf numFmtId="0" fontId="3" fillId="0" borderId="0" xfId="1" applyFont="1"/>
    <xf numFmtId="0" fontId="0" fillId="0" borderId="0" xfId="1" applyFont="1"/>
    <xf numFmtId="0" fontId="13" fillId="0" borderId="0" xfId="1" applyAlignment="1"/>
    <xf numFmtId="49" fontId="3" fillId="2" borderId="9" xfId="1" applyNumberFormat="1" applyFont="1" applyFill="1" applyBorder="1"/>
    <xf numFmtId="0" fontId="3" fillId="2" borderId="7" xfId="1" applyFont="1" applyFill="1" applyBorder="1" applyAlignment="1">
      <alignment horizontal="center"/>
    </xf>
    <xf numFmtId="0" fontId="3" fillId="2" borderId="7" xfId="1" applyNumberFormat="1" applyFont="1" applyFill="1" applyBorder="1" applyAlignment="1">
      <alignment horizontal="center"/>
    </xf>
    <xf numFmtId="0" fontId="3" fillId="2" borderId="9" xfId="1" applyFont="1" applyFill="1" applyBorder="1" applyAlignment="1">
      <alignment horizontal="center"/>
    </xf>
    <xf numFmtId="0" fontId="2" fillId="0" borderId="41" xfId="1" applyFont="1" applyBorder="1" applyAlignment="1">
      <alignment horizontal="center"/>
    </xf>
    <xf numFmtId="49" fontId="2" fillId="0" borderId="41" xfId="1" applyNumberFormat="1" applyFont="1" applyBorder="1" applyAlignment="1">
      <alignment horizontal="left"/>
    </xf>
    <xf numFmtId="0" fontId="2" fillId="0" borderId="41" xfId="1" applyFont="1" applyBorder="1"/>
    <xf numFmtId="0" fontId="13" fillId="0" borderId="41" xfId="1" applyBorder="1" applyAlignment="1">
      <alignment horizontal="center"/>
    </xf>
    <xf numFmtId="0" fontId="13" fillId="0" borderId="41" xfId="1" applyNumberFormat="1" applyBorder="1" applyAlignment="1">
      <alignment horizontal="right"/>
    </xf>
    <xf numFmtId="0" fontId="13" fillId="0" borderId="41" xfId="1" applyNumberFormat="1" applyBorder="1"/>
    <xf numFmtId="0" fontId="13" fillId="0" borderId="0" xfId="1" applyNumberFormat="1"/>
    <xf numFmtId="0" fontId="10" fillId="0" borderId="0" xfId="1" applyFont="1"/>
    <xf numFmtId="0" fontId="0" fillId="0" borderId="41" xfId="1" applyFont="1" applyBorder="1" applyAlignment="1">
      <alignment horizontal="center"/>
    </xf>
    <xf numFmtId="49" fontId="6" fillId="0" borderId="41" xfId="1" applyNumberFormat="1" applyFont="1" applyBorder="1" applyAlignment="1">
      <alignment horizontal="left"/>
    </xf>
    <xf numFmtId="0" fontId="6" fillId="0" borderId="41" xfId="1" applyFont="1" applyBorder="1"/>
    <xf numFmtId="0" fontId="6" fillId="0" borderId="41" xfId="1" applyFont="1" applyBorder="1" applyAlignment="1">
      <alignment horizontal="center"/>
    </xf>
    <xf numFmtId="2" fontId="6" fillId="0" borderId="41" xfId="1" applyNumberFormat="1" applyFont="1" applyBorder="1" applyAlignment="1">
      <alignment horizontal="right"/>
    </xf>
    <xf numFmtId="4" fontId="6" fillId="0" borderId="41" xfId="1" applyNumberFormat="1" applyFont="1" applyBorder="1"/>
    <xf numFmtId="0" fontId="11" fillId="0" borderId="41" xfId="1" applyFont="1" applyBorder="1"/>
    <xf numFmtId="0" fontId="0" fillId="0" borderId="41" xfId="1" applyFont="1" applyBorder="1" applyAlignment="1">
      <alignment horizontal="center" vertical="top"/>
    </xf>
    <xf numFmtId="49" fontId="6" fillId="0" borderId="41" xfId="1" applyNumberFormat="1" applyFont="1" applyBorder="1" applyAlignment="1">
      <alignment horizontal="left" vertical="top"/>
    </xf>
    <xf numFmtId="0" fontId="6" fillId="0" borderId="41" xfId="1" applyFont="1" applyBorder="1" applyAlignment="1">
      <alignment wrapText="1"/>
    </xf>
    <xf numFmtId="49" fontId="6" fillId="0" borderId="41" xfId="1" applyNumberFormat="1" applyFont="1" applyBorder="1" applyAlignment="1">
      <alignment horizontal="center" shrinkToFit="1"/>
    </xf>
    <xf numFmtId="4" fontId="6" fillId="0" borderId="41" xfId="1" applyNumberFormat="1" applyFont="1" applyBorder="1" applyAlignment="1">
      <alignment horizontal="right"/>
    </xf>
    <xf numFmtId="0" fontId="13" fillId="2" borderId="4" xfId="1" applyFill="1" applyBorder="1" applyAlignment="1">
      <alignment horizontal="center"/>
    </xf>
    <xf numFmtId="49" fontId="12" fillId="2" borderId="4" xfId="1" applyNumberFormat="1" applyFont="1" applyFill="1" applyBorder="1" applyAlignment="1">
      <alignment horizontal="left"/>
    </xf>
    <xf numFmtId="0" fontId="12" fillId="2" borderId="4" xfId="1" applyFont="1" applyFill="1" applyBorder="1"/>
    <xf numFmtId="4" fontId="13" fillId="2" borderId="4" xfId="1" applyNumberFormat="1" applyFill="1" applyBorder="1" applyAlignment="1">
      <alignment horizontal="right"/>
    </xf>
    <xf numFmtId="4" fontId="2" fillId="2" borderId="4" xfId="1" applyNumberFormat="1" applyFont="1" applyFill="1" applyBorder="1"/>
    <xf numFmtId="3" fontId="13" fillId="0" borderId="0" xfId="1" applyNumberFormat="1"/>
    <xf numFmtId="167" fontId="6" fillId="0" borderId="41" xfId="1" applyNumberFormat="1" applyFont="1" applyBorder="1" applyAlignment="1">
      <alignment horizontal="right"/>
    </xf>
    <xf numFmtId="168" fontId="6" fillId="0" borderId="41" xfId="1" applyNumberFormat="1" applyFont="1" applyBorder="1" applyAlignment="1">
      <alignment horizontal="right"/>
    </xf>
    <xf numFmtId="4" fontId="6" fillId="0" borderId="29" xfId="1" applyNumberFormat="1" applyFont="1" applyBorder="1"/>
    <xf numFmtId="4" fontId="6" fillId="0" borderId="0" xfId="1" applyNumberFormat="1" applyFont="1" applyBorder="1"/>
    <xf numFmtId="0" fontId="14" fillId="0" borderId="41" xfId="1" applyFont="1" applyBorder="1" applyAlignment="1">
      <alignment wrapText="1"/>
    </xf>
    <xf numFmtId="0" fontId="13" fillId="0" borderId="29" xfId="1" applyBorder="1"/>
    <xf numFmtId="0" fontId="15" fillId="0" borderId="41" xfId="1" applyFont="1" applyBorder="1" applyAlignment="1">
      <alignment wrapText="1"/>
    </xf>
    <xf numFmtId="0" fontId="13" fillId="0" borderId="41" xfId="1" applyFont="1" applyBorder="1" applyAlignment="1">
      <alignment horizontal="center" vertical="top"/>
    </xf>
    <xf numFmtId="0" fontId="0" fillId="0" borderId="45" xfId="1" applyFont="1" applyBorder="1"/>
    <xf numFmtId="0" fontId="6" fillId="0" borderId="45" xfId="0" applyNumberFormat="1" applyFont="1" applyBorder="1"/>
    <xf numFmtId="0" fontId="1" fillId="0" borderId="46" xfId="0" applyFont="1" applyBorder="1" applyAlignment="1">
      <alignment horizontal="center" vertical="top"/>
    </xf>
    <xf numFmtId="0" fontId="2" fillId="2" borderId="10" xfId="0" applyFont="1" applyFill="1" applyBorder="1" applyAlignment="1">
      <alignment shrinkToFit="1"/>
    </xf>
    <xf numFmtId="0" fontId="2" fillId="2" borderId="0" xfId="0" applyFont="1" applyFill="1" applyBorder="1" applyAlignment="1">
      <alignment wrapText="1"/>
    </xf>
    <xf numFmtId="0" fontId="3" fillId="0" borderId="47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center"/>
    </xf>
    <xf numFmtId="0" fontId="0" fillId="0" borderId="49" xfId="0" applyFont="1" applyBorder="1" applyAlignment="1">
      <alignment horizontal="center" shrinkToFit="1"/>
    </xf>
    <xf numFmtId="166" fontId="0" fillId="0" borderId="10" xfId="0" applyNumberFormat="1" applyBorder="1" applyAlignment="1">
      <alignment horizontal="right" indent="2"/>
    </xf>
    <xf numFmtId="166" fontId="5" fillId="2" borderId="23" xfId="0" applyNumberFormat="1" applyFont="1" applyFill="1" applyBorder="1" applyAlignment="1">
      <alignment horizontal="right" indent="2"/>
    </xf>
    <xf numFmtId="0" fontId="6" fillId="0" borderId="0" xfId="0" applyFont="1" applyBorder="1" applyAlignment="1">
      <alignment horizontal="left" vertical="top" wrapText="1" indent="1"/>
    </xf>
    <xf numFmtId="0" fontId="0" fillId="0" borderId="0" xfId="0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0" fontId="3" fillId="0" borderId="50" xfId="0" applyFont="1" applyBorder="1" applyAlignment="1">
      <alignment horizontal="left"/>
    </xf>
    <xf numFmtId="0" fontId="3" fillId="0" borderId="51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3" fontId="2" fillId="2" borderId="44" xfId="0" applyNumberFormat="1" applyFont="1" applyFill="1" applyBorder="1" applyAlignment="1">
      <alignment horizontal="right"/>
    </xf>
    <xf numFmtId="0" fontId="0" fillId="0" borderId="53" xfId="1" applyFont="1" applyBorder="1" applyAlignment="1">
      <alignment horizontal="center"/>
    </xf>
    <xf numFmtId="0" fontId="2" fillId="0" borderId="36" xfId="1" applyFont="1" applyBorder="1" applyAlignment="1">
      <alignment wrapText="1"/>
    </xf>
    <xf numFmtId="0" fontId="0" fillId="0" borderId="54" xfId="1" applyFont="1" applyBorder="1" applyAlignment="1">
      <alignment horizontal="center"/>
    </xf>
    <xf numFmtId="0" fontId="2" fillId="0" borderId="55" xfId="1" applyFont="1" applyBorder="1" applyAlignment="1"/>
    <xf numFmtId="49" fontId="1" fillId="0" borderId="0" xfId="0" applyNumberFormat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49" fontId="0" fillId="0" borderId="54" xfId="1" applyNumberFormat="1" applyFont="1" applyBorder="1" applyAlignment="1">
      <alignment horizontal="center"/>
    </xf>
    <xf numFmtId="0" fontId="2" fillId="0" borderId="55" xfId="1" applyFont="1" applyBorder="1" applyAlignment="1">
      <alignment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E0021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55"/>
  <sheetViews>
    <sheetView showGridLines="0" showZeros="0" tabSelected="1" workbookViewId="0">
      <selection sqref="A1:G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>
      <c r="A1" s="174" t="s">
        <v>0</v>
      </c>
      <c r="B1" s="174"/>
      <c r="C1" s="174"/>
      <c r="D1" s="174"/>
      <c r="E1" s="174"/>
      <c r="F1" s="174"/>
      <c r="G1" s="174"/>
    </row>
    <row r="2" spans="1:57" ht="12.75" customHeight="1">
      <c r="A2" s="1" t="s">
        <v>1</v>
      </c>
      <c r="B2" s="2"/>
      <c r="C2" s="3">
        <f>Rekapitulace!H1</f>
        <v>1</v>
      </c>
      <c r="D2" s="3">
        <f>Rekapitulace!G2</f>
        <v>0</v>
      </c>
      <c r="E2" s="2"/>
      <c r="F2" s="4" t="s">
        <v>2</v>
      </c>
      <c r="G2" s="5"/>
    </row>
    <row r="3" spans="1:57" ht="3" hidden="1" customHeight="1">
      <c r="A3" s="6"/>
      <c r="B3" s="7"/>
      <c r="C3" s="8"/>
      <c r="D3" s="8"/>
      <c r="E3" s="7"/>
      <c r="F3" s="9"/>
      <c r="G3" s="10"/>
    </row>
    <row r="4" spans="1:57" ht="12" customHeight="1">
      <c r="A4" s="11" t="s">
        <v>3</v>
      </c>
      <c r="B4" s="7"/>
      <c r="C4" s="8" t="s">
        <v>4</v>
      </c>
      <c r="D4" s="8"/>
      <c r="E4" s="7"/>
      <c r="F4" s="9" t="s">
        <v>5</v>
      </c>
      <c r="G4" s="12"/>
    </row>
    <row r="5" spans="1:57" ht="12.95" customHeight="1">
      <c r="A5" s="13" t="s">
        <v>134</v>
      </c>
      <c r="B5" s="14"/>
      <c r="C5" s="175" t="s">
        <v>135</v>
      </c>
      <c r="D5" s="175"/>
      <c r="E5" s="175"/>
      <c r="F5" s="175"/>
      <c r="G5" s="175"/>
    </row>
    <row r="6" spans="1:57" ht="12.95" customHeight="1">
      <c r="A6" s="11" t="s">
        <v>6</v>
      </c>
      <c r="B6" s="7"/>
      <c r="C6" s="8" t="s">
        <v>7</v>
      </c>
      <c r="D6" s="8"/>
      <c r="E6" s="7"/>
      <c r="F6" s="15" t="s">
        <v>8</v>
      </c>
      <c r="G6" s="16">
        <v>0</v>
      </c>
      <c r="O6" s="17"/>
    </row>
    <row r="7" spans="1:57" ht="25.5" customHeight="1">
      <c r="A7" s="18" t="s">
        <v>132</v>
      </c>
      <c r="B7" s="19"/>
      <c r="C7" s="176" t="s">
        <v>131</v>
      </c>
      <c r="D7" s="176"/>
      <c r="E7" s="176"/>
      <c r="F7" s="20" t="s">
        <v>9</v>
      </c>
      <c r="G7" s="16">
        <f>IF(PocetMJ=0,0,ROUND((F30+F32)/PocetMJ,1))</f>
        <v>0</v>
      </c>
    </row>
    <row r="8" spans="1:57">
      <c r="A8" s="21" t="s">
        <v>10</v>
      </c>
      <c r="B8" s="9"/>
      <c r="C8" s="177"/>
      <c r="D8" s="177"/>
      <c r="E8" s="177"/>
      <c r="F8" s="22" t="s">
        <v>11</v>
      </c>
      <c r="G8" s="23"/>
      <c r="H8" s="24"/>
      <c r="I8" s="25"/>
    </row>
    <row r="9" spans="1:57">
      <c r="A9" s="21" t="s">
        <v>12</v>
      </c>
      <c r="B9" s="9"/>
      <c r="C9" s="177">
        <f>Projektant</f>
        <v>0</v>
      </c>
      <c r="D9" s="177"/>
      <c r="E9" s="177"/>
      <c r="F9" s="9"/>
      <c r="G9" s="26"/>
      <c r="H9" s="27"/>
    </row>
    <row r="10" spans="1:57">
      <c r="A10" s="21" t="s">
        <v>13</v>
      </c>
      <c r="B10" s="9"/>
      <c r="C10" s="178"/>
      <c r="D10" s="178"/>
      <c r="E10" s="178"/>
      <c r="F10" s="28"/>
      <c r="G10" s="29"/>
      <c r="H10" s="30"/>
    </row>
    <row r="11" spans="1:57" ht="13.5" customHeight="1">
      <c r="A11" s="21" t="s">
        <v>14</v>
      </c>
      <c r="B11" s="9"/>
      <c r="C11" s="178"/>
      <c r="D11" s="178"/>
      <c r="E11" s="178"/>
      <c r="F11" s="31" t="s">
        <v>15</v>
      </c>
      <c r="G11" s="32"/>
      <c r="H11" s="27"/>
      <c r="BA11" s="33"/>
      <c r="BB11" s="33"/>
      <c r="BC11" s="33"/>
      <c r="BD11" s="33"/>
      <c r="BE11" s="33"/>
    </row>
    <row r="12" spans="1:57" ht="12.75" customHeight="1">
      <c r="A12" s="34" t="s">
        <v>16</v>
      </c>
      <c r="B12" s="7"/>
      <c r="C12" s="179"/>
      <c r="D12" s="179"/>
      <c r="E12" s="179"/>
      <c r="F12" s="35" t="s">
        <v>17</v>
      </c>
      <c r="G12" s="36"/>
      <c r="H12" s="27"/>
    </row>
    <row r="13" spans="1:57" ht="28.5" customHeight="1">
      <c r="A13" s="180" t="s">
        <v>18</v>
      </c>
      <c r="B13" s="180"/>
      <c r="C13" s="180"/>
      <c r="D13" s="180"/>
      <c r="E13" s="180"/>
      <c r="F13" s="180"/>
      <c r="G13" s="180"/>
      <c r="H13" s="27"/>
    </row>
    <row r="14" spans="1:57" ht="17.25" customHeight="1">
      <c r="A14" s="37" t="s">
        <v>19</v>
      </c>
      <c r="B14" s="38"/>
      <c r="C14" s="39"/>
      <c r="D14" s="181" t="s">
        <v>20</v>
      </c>
      <c r="E14" s="181"/>
      <c r="F14" s="181"/>
      <c r="G14" s="181"/>
    </row>
    <row r="15" spans="1:57" ht="15.95" customHeight="1">
      <c r="A15" s="41"/>
      <c r="B15" s="42" t="s">
        <v>21</v>
      </c>
      <c r="C15" s="43">
        <f>HSV</f>
        <v>0</v>
      </c>
      <c r="D15" s="44" t="str">
        <f>Rekapitulace!A14</f>
        <v>Ztížené výrobní podmínky</v>
      </c>
      <c r="E15" s="45"/>
      <c r="F15" s="46"/>
      <c r="G15" s="43">
        <f>Rekapitulace!I14</f>
        <v>0</v>
      </c>
    </row>
    <row r="16" spans="1:57" ht="15.95" customHeight="1">
      <c r="A16" s="41" t="s">
        <v>22</v>
      </c>
      <c r="B16" s="42" t="s">
        <v>23</v>
      </c>
      <c r="C16" s="43">
        <f>PSV</f>
        <v>0</v>
      </c>
      <c r="D16" s="47" t="str">
        <f>Rekapitulace!A15</f>
        <v>Oborová přirážka</v>
      </c>
      <c r="E16" s="48"/>
      <c r="F16" s="49"/>
      <c r="G16" s="43">
        <f>Rekapitulace!I15</f>
        <v>0</v>
      </c>
    </row>
    <row r="17" spans="1:7" ht="15.95" customHeight="1">
      <c r="A17" s="41" t="s">
        <v>24</v>
      </c>
      <c r="B17" s="42" t="s">
        <v>25</v>
      </c>
      <c r="C17" s="43">
        <f>Mont</f>
        <v>0</v>
      </c>
      <c r="D17" s="47" t="str">
        <f>Rekapitulace!A16</f>
        <v>Přesun stavebních kapacit</v>
      </c>
      <c r="E17" s="48"/>
      <c r="F17" s="49"/>
      <c r="G17" s="43">
        <f>Rekapitulace!I16</f>
        <v>0</v>
      </c>
    </row>
    <row r="18" spans="1:7" ht="15.95" customHeight="1">
      <c r="A18" s="50" t="s">
        <v>26</v>
      </c>
      <c r="B18" s="51" t="s">
        <v>27</v>
      </c>
      <c r="C18" s="43">
        <f>Dodavka</f>
        <v>0</v>
      </c>
      <c r="D18" s="47" t="str">
        <f>Rekapitulace!A17</f>
        <v>Mimostaveništní doprava</v>
      </c>
      <c r="E18" s="48"/>
      <c r="F18" s="49"/>
      <c r="G18" s="43">
        <f>Rekapitulace!I17</f>
        <v>0</v>
      </c>
    </row>
    <row r="19" spans="1:7" ht="15.95" customHeight="1">
      <c r="A19" s="52" t="s">
        <v>28</v>
      </c>
      <c r="B19" s="42"/>
      <c r="C19" s="43">
        <f>SUM(C15:C18)</f>
        <v>0</v>
      </c>
      <c r="D19" s="6" t="str">
        <f>Rekapitulace!A18</f>
        <v>Zařízení staveniště</v>
      </c>
      <c r="E19" s="48"/>
      <c r="F19" s="49"/>
      <c r="G19" s="43">
        <f>Rekapitulace!I18</f>
        <v>0</v>
      </c>
    </row>
    <row r="20" spans="1:7" ht="15.95" customHeight="1">
      <c r="A20" s="52"/>
      <c r="B20" s="42"/>
      <c r="C20" s="43"/>
      <c r="D20" s="47" t="str">
        <f>Rekapitulace!A19</f>
        <v>Provoz investora</v>
      </c>
      <c r="E20" s="48"/>
      <c r="F20" s="49"/>
      <c r="G20" s="43">
        <f>Rekapitulace!I19</f>
        <v>0</v>
      </c>
    </row>
    <row r="21" spans="1:7" ht="15.95" customHeight="1">
      <c r="A21" s="52" t="s">
        <v>29</v>
      </c>
      <c r="B21" s="42"/>
      <c r="C21" s="43">
        <f>HZS</f>
        <v>0</v>
      </c>
      <c r="D21" s="47" t="str">
        <f>Rekapitulace!A20</f>
        <v>Kompletační činnost (IČD)</v>
      </c>
      <c r="E21" s="48"/>
      <c r="F21" s="49"/>
      <c r="G21" s="43">
        <f>Rekapitulace!I20</f>
        <v>0</v>
      </c>
    </row>
    <row r="22" spans="1:7" ht="15.95" customHeight="1">
      <c r="A22" s="53" t="s">
        <v>30</v>
      </c>
      <c r="B22" s="27"/>
      <c r="C22" s="43">
        <f>C19+C21</f>
        <v>0</v>
      </c>
      <c r="D22" s="47" t="s">
        <v>31</v>
      </c>
      <c r="E22" s="48"/>
      <c r="F22" s="49"/>
      <c r="G22" s="43">
        <f>G23-SUM(G15:G21)</f>
        <v>0</v>
      </c>
    </row>
    <row r="23" spans="1:7" ht="15.95" customHeight="1">
      <c r="A23" s="182" t="s">
        <v>32</v>
      </c>
      <c r="B23" s="182"/>
      <c r="C23" s="54">
        <f>C22+G23</f>
        <v>0</v>
      </c>
      <c r="D23" s="55" t="s">
        <v>33</v>
      </c>
      <c r="E23" s="56"/>
      <c r="F23" s="57"/>
      <c r="G23" s="43">
        <f>VRN</f>
        <v>0</v>
      </c>
    </row>
    <row r="24" spans="1:7">
      <c r="A24" s="58" t="s">
        <v>34</v>
      </c>
      <c r="B24" s="59"/>
      <c r="C24" s="60"/>
      <c r="D24" s="59" t="s">
        <v>35</v>
      </c>
      <c r="E24" s="59"/>
      <c r="F24" s="61" t="s">
        <v>36</v>
      </c>
      <c r="G24" s="62"/>
    </row>
    <row r="25" spans="1:7">
      <c r="A25" s="53" t="s">
        <v>37</v>
      </c>
      <c r="B25" s="27"/>
      <c r="C25" s="63"/>
      <c r="D25" s="27" t="s">
        <v>37</v>
      </c>
      <c r="F25" s="64" t="s">
        <v>38</v>
      </c>
      <c r="G25" s="65"/>
    </row>
    <row r="26" spans="1:7" ht="37.5" customHeight="1">
      <c r="A26" s="53" t="s">
        <v>39</v>
      </c>
      <c r="B26" s="66"/>
      <c r="C26" s="63"/>
      <c r="D26" s="27" t="s">
        <v>39</v>
      </c>
      <c r="F26" s="64" t="s">
        <v>39</v>
      </c>
      <c r="G26" s="65"/>
    </row>
    <row r="27" spans="1:7">
      <c r="A27" s="53"/>
      <c r="B27" s="67"/>
      <c r="C27" s="63"/>
      <c r="D27" s="27"/>
      <c r="F27" s="64"/>
      <c r="G27" s="65"/>
    </row>
    <row r="28" spans="1:7">
      <c r="A28" s="53" t="s">
        <v>40</v>
      </c>
      <c r="B28" s="27"/>
      <c r="C28" s="63"/>
      <c r="D28" s="64" t="s">
        <v>41</v>
      </c>
      <c r="E28" s="63"/>
      <c r="F28" s="68" t="s">
        <v>41</v>
      </c>
      <c r="G28" s="65"/>
    </row>
    <row r="29" spans="1:7" ht="69" customHeight="1">
      <c r="A29" s="53"/>
      <c r="B29" s="27"/>
      <c r="C29" s="69"/>
      <c r="D29" s="70"/>
      <c r="E29" s="69"/>
      <c r="F29" s="27"/>
      <c r="G29" s="65"/>
    </row>
    <row r="30" spans="1:7">
      <c r="A30" s="71" t="s">
        <v>42</v>
      </c>
      <c r="B30" s="72"/>
      <c r="C30" s="73">
        <v>21</v>
      </c>
      <c r="D30" s="72" t="s">
        <v>43</v>
      </c>
      <c r="E30" s="74"/>
      <c r="F30" s="183">
        <f>ROUND(C23-F32,0)</f>
        <v>0</v>
      </c>
      <c r="G30" s="183"/>
    </row>
    <row r="31" spans="1:7">
      <c r="A31" s="71" t="s">
        <v>44</v>
      </c>
      <c r="B31" s="72"/>
      <c r="C31" s="73">
        <f>SazbaDPH1</f>
        <v>21</v>
      </c>
      <c r="D31" s="72" t="s">
        <v>45</v>
      </c>
      <c r="E31" s="74"/>
      <c r="F31" s="183">
        <f>ROUND(PRODUCT(F30,C31/100),1)</f>
        <v>0</v>
      </c>
      <c r="G31" s="183"/>
    </row>
    <row r="32" spans="1:7">
      <c r="A32" s="71" t="s">
        <v>42</v>
      </c>
      <c r="B32" s="72"/>
      <c r="C32" s="73">
        <v>0</v>
      </c>
      <c r="D32" s="72" t="s">
        <v>45</v>
      </c>
      <c r="E32" s="74"/>
      <c r="F32" s="183">
        <v>0</v>
      </c>
      <c r="G32" s="183"/>
    </row>
    <row r="33" spans="1:8">
      <c r="A33" s="71" t="s">
        <v>44</v>
      </c>
      <c r="B33" s="75"/>
      <c r="C33" s="76">
        <f>SazbaDPH2</f>
        <v>0</v>
      </c>
      <c r="D33" s="72" t="s">
        <v>45</v>
      </c>
      <c r="E33" s="49"/>
      <c r="F33" s="183">
        <f>ROUND(PRODUCT(F32,C33/100),1)</f>
        <v>0</v>
      </c>
      <c r="G33" s="183"/>
    </row>
    <row r="34" spans="1:8" s="80" customFormat="1" ht="19.5" customHeight="1">
      <c r="A34" s="77" t="s">
        <v>46</v>
      </c>
      <c r="B34" s="78"/>
      <c r="C34" s="78"/>
      <c r="D34" s="78"/>
      <c r="E34" s="79"/>
      <c r="F34" s="184">
        <f>CEILING(SUM(F30:F33),1)</f>
        <v>0</v>
      </c>
      <c r="G34" s="184"/>
    </row>
    <row r="36" spans="1:8">
      <c r="A36" s="81" t="s">
        <v>47</v>
      </c>
      <c r="B36" s="81"/>
      <c r="C36" s="81"/>
      <c r="D36" s="81"/>
      <c r="E36" s="81"/>
      <c r="F36" s="81"/>
      <c r="G36" s="81"/>
      <c r="H36" t="s">
        <v>48</v>
      </c>
    </row>
    <row r="37" spans="1:8" ht="14.25" customHeight="1">
      <c r="A37" s="81"/>
      <c r="B37" s="185"/>
      <c r="C37" s="185"/>
      <c r="D37" s="185"/>
      <c r="E37" s="185"/>
      <c r="F37" s="185"/>
      <c r="G37" s="185"/>
      <c r="H37" t="s">
        <v>48</v>
      </c>
    </row>
    <row r="38" spans="1:8" ht="12.75" customHeight="1">
      <c r="A38" s="82"/>
      <c r="B38" s="185"/>
      <c r="C38" s="185"/>
      <c r="D38" s="185"/>
      <c r="E38" s="185"/>
      <c r="F38" s="185"/>
      <c r="G38" s="185"/>
      <c r="H38" t="s">
        <v>48</v>
      </c>
    </row>
    <row r="39" spans="1:8">
      <c r="A39" s="82"/>
      <c r="B39" s="185"/>
      <c r="C39" s="185"/>
      <c r="D39" s="185"/>
      <c r="E39" s="185"/>
      <c r="F39" s="185"/>
      <c r="G39" s="185"/>
      <c r="H39" t="s">
        <v>48</v>
      </c>
    </row>
    <row r="40" spans="1:8">
      <c r="A40" s="82"/>
      <c r="B40" s="185"/>
      <c r="C40" s="185"/>
      <c r="D40" s="185"/>
      <c r="E40" s="185"/>
      <c r="F40" s="185"/>
      <c r="G40" s="185"/>
      <c r="H40" t="s">
        <v>48</v>
      </c>
    </row>
    <row r="41" spans="1:8">
      <c r="A41" s="82"/>
      <c r="B41" s="185"/>
      <c r="C41" s="185"/>
      <c r="D41" s="185"/>
      <c r="E41" s="185"/>
      <c r="F41" s="185"/>
      <c r="G41" s="185"/>
      <c r="H41" t="s">
        <v>48</v>
      </c>
    </row>
    <row r="42" spans="1:8">
      <c r="A42" s="82"/>
      <c r="B42" s="185"/>
      <c r="C42" s="185"/>
      <c r="D42" s="185"/>
      <c r="E42" s="185"/>
      <c r="F42" s="185"/>
      <c r="G42" s="185"/>
      <c r="H42" t="s">
        <v>48</v>
      </c>
    </row>
    <row r="43" spans="1:8">
      <c r="A43" s="82"/>
      <c r="B43" s="185"/>
      <c r="C43" s="185"/>
      <c r="D43" s="185"/>
      <c r="E43" s="185"/>
      <c r="F43" s="185"/>
      <c r="G43" s="185"/>
      <c r="H43" t="s">
        <v>48</v>
      </c>
    </row>
    <row r="44" spans="1:8">
      <c r="A44" s="82"/>
      <c r="B44" s="185"/>
      <c r="C44" s="185"/>
      <c r="D44" s="185"/>
      <c r="E44" s="185"/>
      <c r="F44" s="185"/>
      <c r="G44" s="185"/>
      <c r="H44" t="s">
        <v>48</v>
      </c>
    </row>
    <row r="45" spans="1:8" ht="0.75" customHeight="1">
      <c r="A45" s="82"/>
      <c r="B45" s="185"/>
      <c r="C45" s="185"/>
      <c r="D45" s="185"/>
      <c r="E45" s="185"/>
      <c r="F45" s="185"/>
      <c r="G45" s="185"/>
      <c r="H45" t="s">
        <v>48</v>
      </c>
    </row>
    <row r="46" spans="1:8" ht="12.75" customHeight="1">
      <c r="B46" s="186"/>
      <c r="C46" s="186"/>
      <c r="D46" s="186"/>
      <c r="E46" s="186"/>
      <c r="F46" s="186"/>
      <c r="G46" s="186"/>
    </row>
    <row r="47" spans="1:8" ht="12.75" customHeight="1">
      <c r="B47" s="186"/>
      <c r="C47" s="186"/>
      <c r="D47" s="186"/>
      <c r="E47" s="186"/>
      <c r="F47" s="186"/>
      <c r="G47" s="186"/>
    </row>
    <row r="48" spans="1:8" ht="12.75" customHeight="1">
      <c r="B48" s="186"/>
      <c r="C48" s="186"/>
      <c r="D48" s="186"/>
      <c r="E48" s="186"/>
      <c r="F48" s="186"/>
      <c r="G48" s="186"/>
    </row>
    <row r="49" spans="2:7" ht="12.75" customHeight="1">
      <c r="B49" s="186"/>
      <c r="C49" s="186"/>
      <c r="D49" s="186"/>
      <c r="E49" s="186"/>
      <c r="F49" s="186"/>
      <c r="G49" s="186"/>
    </row>
    <row r="50" spans="2:7" ht="12.75" customHeight="1">
      <c r="B50" s="186"/>
      <c r="C50" s="186"/>
      <c r="D50" s="186"/>
      <c r="E50" s="186"/>
      <c r="F50" s="186"/>
      <c r="G50" s="186"/>
    </row>
    <row r="51" spans="2:7" ht="12.75" customHeight="1">
      <c r="B51" s="186"/>
      <c r="C51" s="186"/>
      <c r="D51" s="186"/>
      <c r="E51" s="186"/>
      <c r="F51" s="186"/>
      <c r="G51" s="186"/>
    </row>
    <row r="52" spans="2:7" ht="12.75" customHeight="1">
      <c r="B52" s="186"/>
      <c r="C52" s="186"/>
      <c r="D52" s="186"/>
      <c r="E52" s="186"/>
      <c r="F52" s="186"/>
      <c r="G52" s="186"/>
    </row>
    <row r="53" spans="2:7" ht="12.75" customHeight="1">
      <c r="B53" s="186"/>
      <c r="C53" s="186"/>
      <c r="D53" s="186"/>
      <c r="E53" s="186"/>
      <c r="F53" s="186"/>
      <c r="G53" s="186"/>
    </row>
    <row r="54" spans="2:7" ht="12.75" customHeight="1">
      <c r="B54" s="186"/>
      <c r="C54" s="186"/>
      <c r="D54" s="186"/>
      <c r="E54" s="186"/>
      <c r="F54" s="186"/>
      <c r="G54" s="186"/>
    </row>
    <row r="55" spans="2:7" ht="12.75" customHeight="1">
      <c r="B55" s="186"/>
      <c r="C55" s="186"/>
      <c r="D55" s="186"/>
      <c r="E55" s="186"/>
      <c r="F55" s="186"/>
      <c r="G55" s="186"/>
    </row>
  </sheetData>
  <sheetProtection selectLockedCells="1" selectUnlockedCells="1"/>
  <mergeCells count="27">
    <mergeCell ref="B55:G55"/>
    <mergeCell ref="B47:G47"/>
    <mergeCell ref="B48:G48"/>
    <mergeCell ref="B49:G49"/>
    <mergeCell ref="B50:G50"/>
    <mergeCell ref="B51:G51"/>
    <mergeCell ref="B52:G52"/>
    <mergeCell ref="F34:G34"/>
    <mergeCell ref="B37:G45"/>
    <mergeCell ref="B46:G46"/>
    <mergeCell ref="B53:G53"/>
    <mergeCell ref="B54:G54"/>
    <mergeCell ref="A23:B23"/>
    <mergeCell ref="F30:G30"/>
    <mergeCell ref="F31:G31"/>
    <mergeCell ref="F32:G32"/>
    <mergeCell ref="F33:G33"/>
    <mergeCell ref="C10:E10"/>
    <mergeCell ref="C11:E11"/>
    <mergeCell ref="C12:E12"/>
    <mergeCell ref="A13:G13"/>
    <mergeCell ref="D14:G14"/>
    <mergeCell ref="A1:G1"/>
    <mergeCell ref="C5:G5"/>
    <mergeCell ref="C7:E7"/>
    <mergeCell ref="C8:E8"/>
    <mergeCell ref="C9:E9"/>
  </mergeCells>
  <pageMargins left="0.59027777777777779" right="0.39374999999999999" top="0.59027777777777779" bottom="0.98402777777777772" header="0.51180555555555551" footer="0.51180555555555551"/>
  <pageSetup paperSize="9" firstPageNumber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E73"/>
  <sheetViews>
    <sheetView showGridLines="0" showZeros="0" workbookViewId="0">
      <selection sqref="A1:B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24.75" customHeight="1">
      <c r="A1" s="195" t="s">
        <v>49</v>
      </c>
      <c r="B1" s="195"/>
      <c r="C1" s="196" t="str">
        <f>CONCATENATE(cislostavby," ",nazevstavby)</f>
        <v>7/2020 STAVEBNÍ ÚPRAVY ZPEVNĚNÝCH PLOCH AREÁLU FBI</v>
      </c>
      <c r="D1" s="196"/>
      <c r="E1" s="196"/>
      <c r="F1" s="196"/>
      <c r="G1" s="84" t="s">
        <v>50</v>
      </c>
      <c r="H1" s="85">
        <v>1</v>
      </c>
      <c r="I1" s="173" t="s">
        <v>133</v>
      </c>
    </row>
    <row r="2" spans="1:57">
      <c r="A2" s="197" t="s">
        <v>51</v>
      </c>
      <c r="B2" s="197"/>
      <c r="C2" s="198" t="str">
        <f>CONCATENATE(cisloobjektu," ",nazevobjektu)</f>
        <v>SO 06 SADOVÉ ÚPRAVY- OPLOCENÍ JIH</v>
      </c>
      <c r="D2" s="198"/>
      <c r="E2" s="198"/>
      <c r="F2" s="198"/>
      <c r="G2" s="198"/>
      <c r="H2" s="198"/>
      <c r="I2" s="198"/>
    </row>
    <row r="3" spans="1:57">
      <c r="F3" s="27"/>
    </row>
    <row r="4" spans="1:57" ht="19.5" customHeight="1">
      <c r="A4" s="199" t="s">
        <v>52</v>
      </c>
      <c r="B4" s="199"/>
      <c r="C4" s="199"/>
      <c r="D4" s="199"/>
      <c r="E4" s="199"/>
      <c r="F4" s="199"/>
      <c r="G4" s="199"/>
      <c r="H4" s="199"/>
      <c r="I4" s="199"/>
    </row>
    <row r="6" spans="1:57" s="27" customFormat="1" ht="13.5" thickBot="1">
      <c r="A6" s="86"/>
      <c r="B6" s="87" t="s">
        <v>53</v>
      </c>
      <c r="C6" s="87"/>
      <c r="D6" s="40"/>
      <c r="E6" s="88" t="s">
        <v>54</v>
      </c>
      <c r="F6" s="89" t="s">
        <v>55</v>
      </c>
      <c r="G6" s="89" t="s">
        <v>56</v>
      </c>
      <c r="H6" s="89" t="s">
        <v>57</v>
      </c>
      <c r="I6" s="90" t="s">
        <v>29</v>
      </c>
    </row>
    <row r="7" spans="1:57" s="27" customFormat="1">
      <c r="A7" s="188" t="str">
        <f>Položky!C51</f>
        <v>111_1 Asanační zásahy do porostu:</v>
      </c>
      <c r="B7" s="189"/>
      <c r="C7" s="189"/>
      <c r="D7" s="190"/>
      <c r="E7" s="91">
        <f>Položky!G51</f>
        <v>0</v>
      </c>
      <c r="F7" s="92"/>
      <c r="G7" s="92"/>
      <c r="H7" s="92"/>
      <c r="I7" s="93"/>
    </row>
    <row r="8" spans="1:57" s="27" customFormat="1" ht="13.5" thickBot="1">
      <c r="A8" s="191" t="str">
        <f>Položky!C81</f>
        <v>111_2 Příprava ploch, založení trávníku:</v>
      </c>
      <c r="B8" s="192"/>
      <c r="C8" s="192"/>
      <c r="D8" s="193"/>
      <c r="E8" s="91">
        <f>Položky!G81</f>
        <v>0</v>
      </c>
      <c r="F8" s="92"/>
      <c r="G8" s="92"/>
      <c r="H8" s="92"/>
      <c r="I8" s="93"/>
    </row>
    <row r="9" spans="1:57" s="100" customFormat="1" ht="13.5" thickBot="1">
      <c r="A9" s="94"/>
      <c r="B9" s="95" t="s">
        <v>60</v>
      </c>
      <c r="C9" s="95"/>
      <c r="D9" s="96"/>
      <c r="E9" s="97">
        <f>SUM(E7:E8)</f>
        <v>0</v>
      </c>
      <c r="F9" s="98">
        <f>SUM(F8:F8)</f>
        <v>0</v>
      </c>
      <c r="G9" s="98">
        <f>SUM(G8:G8)</f>
        <v>0</v>
      </c>
      <c r="H9" s="98">
        <f>SUM(H8:H8)</f>
        <v>0</v>
      </c>
      <c r="I9" s="99">
        <f>SUM(I8:I8)</f>
        <v>0</v>
      </c>
    </row>
    <row r="10" spans="1:57">
      <c r="A10" s="27"/>
      <c r="B10" s="27"/>
      <c r="C10" s="27"/>
      <c r="D10" s="27"/>
      <c r="E10" s="27"/>
      <c r="F10" s="27"/>
      <c r="G10" s="27"/>
      <c r="H10" s="27"/>
      <c r="I10" s="27"/>
    </row>
    <row r="11" spans="1:57" ht="19.5" customHeight="1">
      <c r="A11" s="187" t="s">
        <v>61</v>
      </c>
      <c r="B11" s="187"/>
      <c r="C11" s="187"/>
      <c r="D11" s="187"/>
      <c r="E11" s="187"/>
      <c r="F11" s="187"/>
      <c r="G11" s="187"/>
      <c r="H11" s="187"/>
      <c r="I11" s="187"/>
      <c r="BA11" s="33"/>
      <c r="BB11" s="33"/>
      <c r="BC11" s="33"/>
      <c r="BD11" s="33"/>
      <c r="BE11" s="33"/>
    </row>
    <row r="13" spans="1:57">
      <c r="A13" s="58" t="s">
        <v>62</v>
      </c>
      <c r="B13" s="59"/>
      <c r="C13" s="59"/>
      <c r="D13" s="101"/>
      <c r="E13" s="102" t="s">
        <v>63</v>
      </c>
      <c r="F13" s="103" t="s">
        <v>64</v>
      </c>
      <c r="G13" s="104" t="s">
        <v>65</v>
      </c>
      <c r="H13" s="105"/>
      <c r="I13" s="106" t="s">
        <v>63</v>
      </c>
    </row>
    <row r="14" spans="1:57">
      <c r="A14" s="52" t="s">
        <v>66</v>
      </c>
      <c r="B14" s="42"/>
      <c r="C14" s="42"/>
      <c r="D14" s="107"/>
      <c r="E14" s="108">
        <v>0</v>
      </c>
      <c r="F14" s="109">
        <v>0</v>
      </c>
      <c r="G14" s="110">
        <f t="shared" ref="G14:G21" si="0">CHOOSE(BA14+1,HSV+PSV,HSV+PSV+Mont,HSV+PSV+Dodavka+Mont,HSV,PSV,Mont,Dodavka,Mont+Dodavka,0)</f>
        <v>0</v>
      </c>
      <c r="H14" s="111"/>
      <c r="I14" s="112">
        <f t="shared" ref="I14:I21" si="1">E14+F14*G14/100</f>
        <v>0</v>
      </c>
      <c r="BA14">
        <v>0</v>
      </c>
    </row>
    <row r="15" spans="1:57">
      <c r="A15" s="52" t="s">
        <v>67</v>
      </c>
      <c r="B15" s="42"/>
      <c r="C15" s="42"/>
      <c r="D15" s="107"/>
      <c r="E15" s="108">
        <v>0</v>
      </c>
      <c r="F15" s="109">
        <v>0</v>
      </c>
      <c r="G15" s="110">
        <f t="shared" si="0"/>
        <v>0</v>
      </c>
      <c r="H15" s="111"/>
      <c r="I15" s="112">
        <f t="shared" si="1"/>
        <v>0</v>
      </c>
      <c r="BA15">
        <v>0</v>
      </c>
    </row>
    <row r="16" spans="1:57">
      <c r="A16" s="52" t="s">
        <v>68</v>
      </c>
      <c r="B16" s="42"/>
      <c r="C16" s="42"/>
      <c r="D16" s="107"/>
      <c r="E16" s="108">
        <v>0</v>
      </c>
      <c r="F16" s="109">
        <v>0</v>
      </c>
      <c r="G16" s="110">
        <f t="shared" si="0"/>
        <v>0</v>
      </c>
      <c r="H16" s="111"/>
      <c r="I16" s="112">
        <f t="shared" si="1"/>
        <v>0</v>
      </c>
      <c r="BA16">
        <v>0</v>
      </c>
    </row>
    <row r="17" spans="1:53">
      <c r="A17" s="52" t="s">
        <v>69</v>
      </c>
      <c r="B17" s="42"/>
      <c r="C17" s="42"/>
      <c r="D17" s="107"/>
      <c r="E17" s="108">
        <v>0</v>
      </c>
      <c r="F17" s="109"/>
      <c r="G17" s="110">
        <f t="shared" si="0"/>
        <v>0</v>
      </c>
      <c r="H17" s="111"/>
      <c r="I17" s="112">
        <f t="shared" si="1"/>
        <v>0</v>
      </c>
      <c r="BA17">
        <v>0</v>
      </c>
    </row>
    <row r="18" spans="1:53">
      <c r="A18" s="52" t="s">
        <v>70</v>
      </c>
      <c r="B18" s="42"/>
      <c r="C18" s="42"/>
      <c r="D18" s="107"/>
      <c r="E18" s="108">
        <v>0</v>
      </c>
      <c r="F18" s="109">
        <v>0</v>
      </c>
      <c r="G18" s="110">
        <f t="shared" si="0"/>
        <v>0</v>
      </c>
      <c r="H18" s="111"/>
      <c r="I18" s="112">
        <f t="shared" si="1"/>
        <v>0</v>
      </c>
      <c r="BA18">
        <v>1</v>
      </c>
    </row>
    <row r="19" spans="1:53">
      <c r="A19" s="52" t="s">
        <v>71</v>
      </c>
      <c r="B19" s="42"/>
      <c r="C19" s="42"/>
      <c r="D19" s="107"/>
      <c r="E19" s="108">
        <v>0</v>
      </c>
      <c r="F19" s="109">
        <v>0</v>
      </c>
      <c r="G19" s="110">
        <f t="shared" si="0"/>
        <v>0</v>
      </c>
      <c r="H19" s="111"/>
      <c r="I19" s="112">
        <f t="shared" si="1"/>
        <v>0</v>
      </c>
      <c r="BA19">
        <v>1</v>
      </c>
    </row>
    <row r="20" spans="1:53">
      <c r="A20" s="52" t="s">
        <v>72</v>
      </c>
      <c r="B20" s="42"/>
      <c r="C20" s="42"/>
      <c r="D20" s="107"/>
      <c r="E20" s="108">
        <v>0</v>
      </c>
      <c r="F20" s="109">
        <v>0</v>
      </c>
      <c r="G20" s="110">
        <f t="shared" si="0"/>
        <v>0</v>
      </c>
      <c r="H20" s="111"/>
      <c r="I20" s="112">
        <f t="shared" si="1"/>
        <v>0</v>
      </c>
      <c r="BA20">
        <v>2</v>
      </c>
    </row>
    <row r="21" spans="1:53">
      <c r="A21" s="52" t="s">
        <v>73</v>
      </c>
      <c r="B21" s="42"/>
      <c r="C21" s="42"/>
      <c r="D21" s="107"/>
      <c r="E21" s="108">
        <v>0</v>
      </c>
      <c r="F21" s="109">
        <v>0</v>
      </c>
      <c r="G21" s="110">
        <f t="shared" si="0"/>
        <v>0</v>
      </c>
      <c r="H21" s="111"/>
      <c r="I21" s="112">
        <f t="shared" si="1"/>
        <v>0</v>
      </c>
      <c r="BA21">
        <v>2</v>
      </c>
    </row>
    <row r="22" spans="1:53">
      <c r="A22" s="113"/>
      <c r="B22" s="114" t="s">
        <v>74</v>
      </c>
      <c r="C22" s="115"/>
      <c r="D22" s="116"/>
      <c r="E22" s="117"/>
      <c r="F22" s="118"/>
      <c r="G22" s="118"/>
      <c r="H22" s="194">
        <f>SUM(I14:I21)</f>
        <v>0</v>
      </c>
      <c r="I22" s="194"/>
    </row>
    <row r="24" spans="1:53">
      <c r="B24" s="100"/>
      <c r="F24" s="119"/>
      <c r="G24" s="120"/>
      <c r="H24" s="120"/>
      <c r="I24" s="121"/>
    </row>
    <row r="25" spans="1:53">
      <c r="F25" s="119"/>
      <c r="G25" s="120"/>
      <c r="H25" s="120"/>
      <c r="I25" s="121"/>
    </row>
    <row r="26" spans="1:53">
      <c r="F26" s="119"/>
      <c r="G26" s="120"/>
      <c r="H26" s="120"/>
      <c r="I26" s="121"/>
    </row>
    <row r="27" spans="1:53">
      <c r="C27" s="122"/>
      <c r="F27" s="119"/>
      <c r="G27" s="120"/>
      <c r="H27" s="120"/>
      <c r="I27" s="121"/>
    </row>
    <row r="28" spans="1:53">
      <c r="F28" s="119"/>
      <c r="G28" s="120"/>
      <c r="H28" s="120"/>
      <c r="I28" s="121"/>
    </row>
    <row r="29" spans="1:53">
      <c r="F29" s="119"/>
      <c r="G29" s="120"/>
      <c r="H29" s="120"/>
      <c r="I29" s="121"/>
    </row>
    <row r="30" spans="1:53">
      <c r="F30" s="119"/>
      <c r="G30" s="120"/>
      <c r="H30" s="120"/>
      <c r="I30" s="121"/>
    </row>
    <row r="31" spans="1:53">
      <c r="F31" s="119"/>
      <c r="G31" s="120"/>
      <c r="H31" s="120"/>
      <c r="I31" s="121"/>
    </row>
    <row r="32" spans="1:53">
      <c r="F32" s="119"/>
      <c r="G32" s="120"/>
      <c r="H32" s="120"/>
      <c r="I32" s="121"/>
    </row>
    <row r="33" spans="6:9">
      <c r="F33" s="119"/>
      <c r="G33" s="120"/>
      <c r="H33" s="120"/>
      <c r="I33" s="121"/>
    </row>
    <row r="34" spans="6:9">
      <c r="F34" s="119"/>
      <c r="G34" s="120"/>
      <c r="H34" s="120"/>
      <c r="I34" s="121"/>
    </row>
    <row r="35" spans="6:9">
      <c r="F35" s="119"/>
      <c r="G35" s="120"/>
      <c r="H35" s="120"/>
      <c r="I35" s="121"/>
    </row>
    <row r="36" spans="6:9">
      <c r="F36" s="119"/>
      <c r="G36" s="120"/>
      <c r="H36" s="120"/>
      <c r="I36" s="121"/>
    </row>
    <row r="37" spans="6:9">
      <c r="F37" s="119"/>
      <c r="G37" s="120"/>
      <c r="H37" s="120"/>
      <c r="I37" s="121"/>
    </row>
    <row r="38" spans="6:9">
      <c r="F38" s="119"/>
      <c r="G38" s="120"/>
      <c r="H38" s="120"/>
      <c r="I38" s="121"/>
    </row>
    <row r="39" spans="6:9">
      <c r="F39" s="119"/>
      <c r="G39" s="120"/>
      <c r="H39" s="120"/>
      <c r="I39" s="121"/>
    </row>
    <row r="40" spans="6:9">
      <c r="F40" s="119"/>
      <c r="G40" s="120"/>
      <c r="H40" s="120"/>
      <c r="I40" s="121"/>
    </row>
    <row r="41" spans="6:9">
      <c r="F41" s="119"/>
      <c r="G41" s="120"/>
      <c r="H41" s="120"/>
      <c r="I41" s="121"/>
    </row>
    <row r="42" spans="6:9">
      <c r="F42" s="119"/>
      <c r="G42" s="120"/>
      <c r="H42" s="120"/>
      <c r="I42" s="121"/>
    </row>
    <row r="43" spans="6:9">
      <c r="F43" s="119"/>
      <c r="G43" s="120"/>
      <c r="H43" s="120"/>
      <c r="I43" s="121"/>
    </row>
    <row r="44" spans="6:9">
      <c r="F44" s="119"/>
      <c r="G44" s="120"/>
      <c r="H44" s="120"/>
      <c r="I44" s="121"/>
    </row>
    <row r="45" spans="6:9">
      <c r="F45" s="119"/>
      <c r="G45" s="120"/>
      <c r="H45" s="120"/>
      <c r="I45" s="121"/>
    </row>
    <row r="46" spans="6:9">
      <c r="F46" s="119"/>
      <c r="G46" s="120"/>
      <c r="H46" s="120"/>
      <c r="I46" s="121"/>
    </row>
    <row r="47" spans="6:9">
      <c r="F47" s="119"/>
      <c r="G47" s="120"/>
      <c r="H47" s="120"/>
      <c r="I47" s="121"/>
    </row>
    <row r="48" spans="6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  <row r="69" spans="6:9">
      <c r="F69" s="119"/>
      <c r="G69" s="120"/>
      <c r="H69" s="120"/>
      <c r="I69" s="121"/>
    </row>
    <row r="70" spans="6:9">
      <c r="F70" s="119"/>
      <c r="G70" s="120"/>
      <c r="H70" s="120"/>
      <c r="I70" s="121"/>
    </row>
    <row r="71" spans="6:9">
      <c r="F71" s="119"/>
      <c r="G71" s="120"/>
      <c r="H71" s="120"/>
      <c r="I71" s="121"/>
    </row>
    <row r="72" spans="6:9">
      <c r="F72" s="119"/>
      <c r="G72" s="120"/>
      <c r="H72" s="120"/>
      <c r="I72" s="121"/>
    </row>
    <row r="73" spans="6:9">
      <c r="F73" s="119"/>
      <c r="G73" s="120"/>
      <c r="H73" s="120"/>
      <c r="I73" s="121"/>
    </row>
  </sheetData>
  <sheetProtection selectLockedCells="1" selectUnlockedCells="1"/>
  <mergeCells count="9">
    <mergeCell ref="A11:I11"/>
    <mergeCell ref="A7:D7"/>
    <mergeCell ref="A8:D8"/>
    <mergeCell ref="H22:I22"/>
    <mergeCell ref="A1:B1"/>
    <mergeCell ref="C1:F1"/>
    <mergeCell ref="A2:B2"/>
    <mergeCell ref="C2:I2"/>
    <mergeCell ref="A4:I4"/>
  </mergeCells>
  <pageMargins left="0.59027777777777779" right="0.39374999999999999" top="0.59027777777777779" bottom="0.98402777777777772" header="0.51180555555555551" footer="0.51180555555555551"/>
  <pageSetup paperSize="9" firstPageNumber="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A81"/>
  <sheetViews>
    <sheetView showGridLines="0" showZeros="0" workbookViewId="0">
      <selection sqref="A1:G1"/>
    </sheetView>
  </sheetViews>
  <sheetFormatPr defaultRowHeight="12.75"/>
  <cols>
    <col min="1" max="1" width="4.42578125" style="123" customWidth="1"/>
    <col min="2" max="2" width="11.5703125" style="123" customWidth="1"/>
    <col min="3" max="3" width="40.42578125" style="123" customWidth="1"/>
    <col min="4" max="4" width="5.5703125" style="123" customWidth="1"/>
    <col min="5" max="5" width="8.5703125" style="124" customWidth="1"/>
    <col min="6" max="6" width="9.85546875" style="123" customWidth="1"/>
    <col min="7" max="7" width="13.85546875" style="123" customWidth="1"/>
    <col min="8" max="10" width="9.140625" style="123"/>
    <col min="11" max="11" width="11.7109375" style="123" customWidth="1"/>
    <col min="12" max="12" width="75.42578125" style="123" customWidth="1"/>
    <col min="13" max="13" width="45.28515625" style="123" customWidth="1"/>
    <col min="14" max="16384" width="9.140625" style="123"/>
  </cols>
  <sheetData>
    <row r="1" spans="1:15" ht="15.75">
      <c r="A1" s="200" t="s">
        <v>75</v>
      </c>
      <c r="B1" s="200"/>
      <c r="C1" s="200"/>
      <c r="D1" s="200"/>
      <c r="E1" s="200"/>
      <c r="F1" s="200"/>
      <c r="G1" s="200"/>
    </row>
    <row r="2" spans="1:15" ht="14.25" customHeight="1">
      <c r="B2" s="125"/>
      <c r="C2" s="126"/>
      <c r="D2" s="126"/>
      <c r="E2" s="127"/>
      <c r="F2" s="126"/>
      <c r="G2" s="126"/>
    </row>
    <row r="3" spans="1:15" ht="25.5">
      <c r="A3" s="195" t="s">
        <v>49</v>
      </c>
      <c r="B3" s="195"/>
      <c r="C3" s="83" t="str">
        <f>CONCATENATE(cislostavby," ",nazevstavby)</f>
        <v>7/2020 STAVEBNÍ ÚPRAVY ZPEVNĚNÝCH PLOCH AREÁLU FBI</v>
      </c>
      <c r="D3" s="128"/>
      <c r="E3" s="129" t="s">
        <v>76</v>
      </c>
      <c r="F3" s="130">
        <f>Rekapitulace!H1</f>
        <v>1</v>
      </c>
      <c r="G3" s="172" t="s">
        <v>133</v>
      </c>
    </row>
    <row r="4" spans="1:15">
      <c r="A4" s="201" t="s">
        <v>51</v>
      </c>
      <c r="B4" s="201"/>
      <c r="C4" s="202" t="str">
        <f>CONCATENATE(cisloobjektu," ",nazevobjektu)</f>
        <v>SO 06 SADOVÉ ÚPRAVY- OPLOCENÍ JIH</v>
      </c>
      <c r="D4" s="202"/>
      <c r="E4" s="202"/>
      <c r="F4" s="202"/>
      <c r="G4" s="202"/>
    </row>
    <row r="5" spans="1:15">
      <c r="A5" s="131"/>
      <c r="B5" s="132"/>
      <c r="C5" s="132"/>
      <c r="G5" s="133"/>
    </row>
    <row r="6" spans="1:15">
      <c r="A6" s="134" t="s">
        <v>77</v>
      </c>
      <c r="B6" s="135" t="s">
        <v>78</v>
      </c>
      <c r="C6" s="135" t="s">
        <v>79</v>
      </c>
      <c r="D6" s="135" t="s">
        <v>80</v>
      </c>
      <c r="E6" s="136" t="s">
        <v>81</v>
      </c>
      <c r="F6" s="135" t="s">
        <v>82</v>
      </c>
      <c r="G6" s="137" t="s">
        <v>83</v>
      </c>
    </row>
    <row r="7" spans="1:15">
      <c r="A7" s="138" t="s">
        <v>84</v>
      </c>
      <c r="B7" s="139" t="s">
        <v>58</v>
      </c>
      <c r="C7" s="140" t="s">
        <v>122</v>
      </c>
      <c r="D7" s="141"/>
      <c r="E7" s="142"/>
      <c r="F7" s="142"/>
      <c r="G7" s="143"/>
      <c r="H7" s="144"/>
      <c r="I7" s="144"/>
      <c r="O7" s="145">
        <v>1</v>
      </c>
    </row>
    <row r="8" spans="1:15" ht="22.5">
      <c r="A8" s="153">
        <v>1</v>
      </c>
      <c r="B8" s="154" t="s">
        <v>136</v>
      </c>
      <c r="C8" s="155" t="s">
        <v>137</v>
      </c>
      <c r="D8" s="156" t="s">
        <v>90</v>
      </c>
      <c r="E8" s="157">
        <v>5</v>
      </c>
      <c r="F8" s="157"/>
      <c r="G8" s="151">
        <f t="shared" ref="G8:G16" si="0">E8*F8</f>
        <v>0</v>
      </c>
      <c r="O8" s="145"/>
    </row>
    <row r="9" spans="1:15" ht="22.5">
      <c r="A9" s="153">
        <v>2</v>
      </c>
      <c r="B9" s="154" t="s">
        <v>138</v>
      </c>
      <c r="C9" s="155" t="s">
        <v>139</v>
      </c>
      <c r="D9" s="156" t="s">
        <v>90</v>
      </c>
      <c r="E9" s="157">
        <v>1</v>
      </c>
      <c r="F9" s="157"/>
      <c r="G9" s="151">
        <f t="shared" si="0"/>
        <v>0</v>
      </c>
      <c r="O9" s="145"/>
    </row>
    <row r="10" spans="1:15" ht="22.5">
      <c r="A10" s="153">
        <v>3</v>
      </c>
      <c r="B10" s="154" t="s">
        <v>123</v>
      </c>
      <c r="C10" s="155" t="s">
        <v>124</v>
      </c>
      <c r="D10" s="156" t="s">
        <v>90</v>
      </c>
      <c r="E10" s="157">
        <v>1</v>
      </c>
      <c r="F10" s="157"/>
      <c r="G10" s="151">
        <f t="shared" si="0"/>
        <v>0</v>
      </c>
      <c r="O10" s="145"/>
    </row>
    <row r="11" spans="1:15" ht="22.5">
      <c r="A11" s="153">
        <v>4</v>
      </c>
      <c r="B11" s="154" t="s">
        <v>140</v>
      </c>
      <c r="C11" s="155" t="s">
        <v>141</v>
      </c>
      <c r="D11" s="156" t="s">
        <v>90</v>
      </c>
      <c r="E11" s="157">
        <v>1</v>
      </c>
      <c r="F11" s="157"/>
      <c r="G11" s="151">
        <f t="shared" si="0"/>
        <v>0</v>
      </c>
      <c r="O11" s="145"/>
    </row>
    <row r="12" spans="1:15">
      <c r="A12" s="153">
        <v>5</v>
      </c>
      <c r="B12" s="154" t="s">
        <v>182</v>
      </c>
      <c r="C12" s="155" t="s">
        <v>183</v>
      </c>
      <c r="D12" s="156" t="s">
        <v>93</v>
      </c>
      <c r="E12" s="157">
        <v>2</v>
      </c>
      <c r="F12" s="157"/>
      <c r="G12" s="151">
        <f t="shared" si="0"/>
        <v>0</v>
      </c>
      <c r="O12" s="145"/>
    </row>
    <row r="13" spans="1:15">
      <c r="A13" s="153"/>
      <c r="B13" s="154"/>
      <c r="C13" s="168" t="s">
        <v>194</v>
      </c>
      <c r="D13" s="156"/>
      <c r="E13" s="157"/>
      <c r="F13" s="157"/>
      <c r="G13" s="151"/>
      <c r="O13" s="145"/>
    </row>
    <row r="14" spans="1:15">
      <c r="A14" s="153">
        <v>6</v>
      </c>
      <c r="B14" s="154" t="s">
        <v>184</v>
      </c>
      <c r="C14" s="155" t="s">
        <v>185</v>
      </c>
      <c r="D14" s="156" t="s">
        <v>93</v>
      </c>
      <c r="E14" s="157">
        <v>1</v>
      </c>
      <c r="F14" s="157"/>
      <c r="G14" s="151">
        <f t="shared" si="0"/>
        <v>0</v>
      </c>
      <c r="O14" s="145"/>
    </row>
    <row r="15" spans="1:15">
      <c r="A15" s="153"/>
      <c r="B15" s="154"/>
      <c r="C15" s="168" t="s">
        <v>195</v>
      </c>
      <c r="D15" s="156"/>
      <c r="E15" s="157"/>
      <c r="F15" s="157"/>
      <c r="G15" s="151"/>
      <c r="O15" s="145"/>
    </row>
    <row r="16" spans="1:15">
      <c r="A16" s="153">
        <v>7</v>
      </c>
      <c r="B16" s="154" t="s">
        <v>186</v>
      </c>
      <c r="C16" s="155" t="s">
        <v>187</v>
      </c>
      <c r="D16" s="156" t="s">
        <v>93</v>
      </c>
      <c r="E16" s="157">
        <v>1</v>
      </c>
      <c r="F16" s="157"/>
      <c r="G16" s="151">
        <f t="shared" si="0"/>
        <v>0</v>
      </c>
      <c r="O16" s="145"/>
    </row>
    <row r="17" spans="1:104">
      <c r="A17" s="153"/>
      <c r="B17" s="154"/>
      <c r="C17" s="168" t="s">
        <v>196</v>
      </c>
      <c r="D17" s="156"/>
      <c r="E17" s="157"/>
      <c r="F17" s="157"/>
      <c r="G17" s="151"/>
      <c r="O17" s="145"/>
    </row>
    <row r="18" spans="1:104">
      <c r="A18" s="153">
        <v>8</v>
      </c>
      <c r="B18" s="154" t="s">
        <v>197</v>
      </c>
      <c r="C18" s="155" t="s">
        <v>198</v>
      </c>
      <c r="D18" s="156" t="s">
        <v>93</v>
      </c>
      <c r="E18" s="157">
        <v>1</v>
      </c>
      <c r="F18" s="157"/>
      <c r="G18" s="151">
        <f>E18*F18</f>
        <v>0</v>
      </c>
      <c r="O18" s="145"/>
    </row>
    <row r="19" spans="1:104">
      <c r="A19" s="153"/>
      <c r="B19" s="154"/>
      <c r="C19" s="168" t="s">
        <v>199</v>
      </c>
      <c r="D19" s="156"/>
      <c r="E19" s="157"/>
      <c r="F19" s="157"/>
      <c r="G19" s="151"/>
      <c r="O19" s="145"/>
    </row>
    <row r="20" spans="1:104">
      <c r="A20" s="153">
        <v>9</v>
      </c>
      <c r="B20" s="154" t="s">
        <v>200</v>
      </c>
      <c r="C20" s="155" t="s">
        <v>201</v>
      </c>
      <c r="D20" s="156" t="s">
        <v>93</v>
      </c>
      <c r="E20" s="157">
        <v>1</v>
      </c>
      <c r="F20" s="157"/>
      <c r="G20" s="151">
        <f>E20*F20</f>
        <v>0</v>
      </c>
      <c r="O20" s="145"/>
    </row>
    <row r="21" spans="1:104">
      <c r="A21" s="153"/>
      <c r="B21" s="154"/>
      <c r="C21" s="168" t="s">
        <v>199</v>
      </c>
      <c r="D21" s="156"/>
      <c r="E21" s="157"/>
      <c r="F21" s="157"/>
      <c r="G21" s="151"/>
      <c r="O21" s="145"/>
    </row>
    <row r="22" spans="1:104">
      <c r="A22" s="153">
        <v>10</v>
      </c>
      <c r="B22" s="154" t="s">
        <v>202</v>
      </c>
      <c r="C22" s="155" t="s">
        <v>203</v>
      </c>
      <c r="D22" s="156" t="s">
        <v>88</v>
      </c>
      <c r="E22" s="157">
        <v>1</v>
      </c>
      <c r="F22" s="157"/>
      <c r="G22" s="151">
        <f>E22*F22</f>
        <v>0</v>
      </c>
      <c r="O22" s="145"/>
    </row>
    <row r="23" spans="1:104">
      <c r="A23" s="153"/>
      <c r="B23" s="154"/>
      <c r="C23" s="168" t="s">
        <v>204</v>
      </c>
      <c r="D23" s="156"/>
      <c r="E23" s="157"/>
      <c r="F23" s="157"/>
      <c r="G23" s="151"/>
      <c r="O23" s="145"/>
    </row>
    <row r="24" spans="1:104" ht="22.5">
      <c r="A24" s="153">
        <v>11</v>
      </c>
      <c r="B24" s="154" t="s">
        <v>125</v>
      </c>
      <c r="C24" s="155" t="s">
        <v>126</v>
      </c>
      <c r="D24" s="156" t="s">
        <v>86</v>
      </c>
      <c r="E24" s="157">
        <v>135</v>
      </c>
      <c r="F24" s="157"/>
      <c r="G24" s="151">
        <f t="shared" ref="G24:G37" si="1">E24*F24</f>
        <v>0</v>
      </c>
      <c r="O24" s="145">
        <v>2</v>
      </c>
      <c r="AA24" s="123">
        <v>1</v>
      </c>
      <c r="AB24" s="123">
        <v>1</v>
      </c>
      <c r="AC24" s="123">
        <v>1</v>
      </c>
      <c r="AZ24" s="123">
        <v>1</v>
      </c>
      <c r="BA24" s="123">
        <f>IF(AZ24=1,G24,0)</f>
        <v>0</v>
      </c>
      <c r="BB24" s="123">
        <f>IF(AZ24=2,G24,0)</f>
        <v>0</v>
      </c>
      <c r="BC24" s="123">
        <f>IF(AZ24=3,G24,0)</f>
        <v>0</v>
      </c>
      <c r="BD24" s="123">
        <f>IF(AZ24=4,G24,0)</f>
        <v>0</v>
      </c>
      <c r="BE24" s="123">
        <f>IF(AZ24=5,G24,0)</f>
        <v>0</v>
      </c>
      <c r="CZ24" s="123">
        <v>0</v>
      </c>
    </row>
    <row r="25" spans="1:104" ht="22.5">
      <c r="A25" s="153">
        <v>12</v>
      </c>
      <c r="B25" s="154" t="s">
        <v>142</v>
      </c>
      <c r="C25" s="155" t="s">
        <v>145</v>
      </c>
      <c r="D25" s="156" t="s">
        <v>90</v>
      </c>
      <c r="E25" s="157">
        <v>2</v>
      </c>
      <c r="F25" s="157"/>
      <c r="G25" s="151">
        <f t="shared" si="1"/>
        <v>0</v>
      </c>
      <c r="O25" s="145">
        <v>2</v>
      </c>
      <c r="AA25" s="123">
        <v>1</v>
      </c>
      <c r="AB25" s="123">
        <v>1</v>
      </c>
      <c r="AC25" s="123">
        <v>1</v>
      </c>
      <c r="AZ25" s="123">
        <v>1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0</v>
      </c>
    </row>
    <row r="26" spans="1:104" ht="22.5">
      <c r="A26" s="153">
        <v>13</v>
      </c>
      <c r="B26" s="154" t="s">
        <v>143</v>
      </c>
      <c r="C26" s="155" t="s">
        <v>144</v>
      </c>
      <c r="D26" s="156" t="s">
        <v>90</v>
      </c>
      <c r="E26" s="157">
        <v>4</v>
      </c>
      <c r="F26" s="157"/>
      <c r="G26" s="151">
        <f t="shared" si="1"/>
        <v>0</v>
      </c>
      <c r="O26" s="145">
        <v>2</v>
      </c>
      <c r="AA26" s="123">
        <v>1</v>
      </c>
      <c r="AB26" s="123">
        <v>1</v>
      </c>
      <c r="AC26" s="123">
        <v>1</v>
      </c>
      <c r="AZ26" s="123">
        <v>1</v>
      </c>
      <c r="BA26" s="123">
        <f>IF(AZ26=1,G26,0)</f>
        <v>0</v>
      </c>
      <c r="BB26" s="123">
        <f>IF(AZ26=2,G26,0)</f>
        <v>0</v>
      </c>
      <c r="BC26" s="123">
        <f>IF(AZ26=3,G26,0)</f>
        <v>0</v>
      </c>
      <c r="BD26" s="123">
        <f>IF(AZ26=4,G26,0)</f>
        <v>0</v>
      </c>
      <c r="BE26" s="123">
        <f>IF(AZ26=5,G26,0)</f>
        <v>0</v>
      </c>
      <c r="CZ26" s="123">
        <v>0</v>
      </c>
    </row>
    <row r="27" spans="1:104" ht="22.5">
      <c r="A27" s="153">
        <v>14</v>
      </c>
      <c r="B27" s="154" t="s">
        <v>146</v>
      </c>
      <c r="C27" s="155" t="s">
        <v>147</v>
      </c>
      <c r="D27" s="156" t="s">
        <v>90</v>
      </c>
      <c r="E27" s="157">
        <v>1</v>
      </c>
      <c r="F27" s="157"/>
      <c r="G27" s="151">
        <f t="shared" si="1"/>
        <v>0</v>
      </c>
      <c r="O27" s="145">
        <v>2</v>
      </c>
      <c r="AA27" s="123">
        <v>1</v>
      </c>
      <c r="AB27" s="123">
        <v>1</v>
      </c>
      <c r="AC27" s="123">
        <v>1</v>
      </c>
      <c r="AZ27" s="123">
        <v>1</v>
      </c>
      <c r="BA27" s="123">
        <f>IF(AZ27=1,G27,0)</f>
        <v>0</v>
      </c>
      <c r="BB27" s="123">
        <f>IF(AZ27=2,G27,0)</f>
        <v>0</v>
      </c>
      <c r="BC27" s="123">
        <f>IF(AZ27=3,G27,0)</f>
        <v>0</v>
      </c>
      <c r="BD27" s="123">
        <f>IF(AZ27=4,G27,0)</f>
        <v>0</v>
      </c>
      <c r="BE27" s="123">
        <f>IF(AZ27=5,G27,0)</f>
        <v>0</v>
      </c>
      <c r="CZ27" s="123">
        <v>0</v>
      </c>
    </row>
    <row r="28" spans="1:104" ht="22.5">
      <c r="A28" s="153">
        <v>15</v>
      </c>
      <c r="B28" s="154" t="s">
        <v>149</v>
      </c>
      <c r="C28" s="155" t="s">
        <v>148</v>
      </c>
      <c r="D28" s="156" t="s">
        <v>90</v>
      </c>
      <c r="E28" s="157">
        <v>1</v>
      </c>
      <c r="F28" s="157"/>
      <c r="G28" s="151">
        <f t="shared" si="1"/>
        <v>0</v>
      </c>
      <c r="O28" s="145">
        <v>2</v>
      </c>
      <c r="AA28" s="123">
        <v>1</v>
      </c>
      <c r="AB28" s="123">
        <v>1</v>
      </c>
      <c r="AC28" s="123">
        <v>1</v>
      </c>
      <c r="AZ28" s="123">
        <v>1</v>
      </c>
      <c r="BA28" s="123">
        <f>IF(AZ28=1,G28,0)</f>
        <v>0</v>
      </c>
      <c r="BB28" s="123">
        <f>IF(AZ28=2,G28,0)</f>
        <v>0</v>
      </c>
      <c r="BC28" s="123">
        <f>IF(AZ28=3,G28,0)</f>
        <v>0</v>
      </c>
      <c r="BD28" s="123">
        <f>IF(AZ28=4,G28,0)</f>
        <v>0</v>
      </c>
      <c r="BE28" s="123">
        <f>IF(AZ28=5,G28,0)</f>
        <v>0</v>
      </c>
      <c r="CZ28" s="123">
        <v>0</v>
      </c>
    </row>
    <row r="29" spans="1:104">
      <c r="A29" s="153">
        <v>1</v>
      </c>
      <c r="B29" s="154" t="s">
        <v>151</v>
      </c>
      <c r="C29" s="155" t="s">
        <v>152</v>
      </c>
      <c r="D29" s="156" t="s">
        <v>93</v>
      </c>
      <c r="E29" s="157">
        <v>8</v>
      </c>
      <c r="F29" s="157"/>
      <c r="G29" s="151">
        <f t="shared" si="1"/>
        <v>0</v>
      </c>
      <c r="O29" s="145"/>
    </row>
    <row r="30" spans="1:104">
      <c r="A30" s="153">
        <v>17</v>
      </c>
      <c r="B30" s="154" t="s">
        <v>153</v>
      </c>
      <c r="C30" s="155" t="s">
        <v>154</v>
      </c>
      <c r="D30" s="156" t="s">
        <v>93</v>
      </c>
      <c r="E30" s="157">
        <v>16</v>
      </c>
      <c r="F30" s="157"/>
      <c r="G30" s="151">
        <f t="shared" si="1"/>
        <v>0</v>
      </c>
      <c r="O30" s="145"/>
    </row>
    <row r="31" spans="1:104">
      <c r="A31" s="153">
        <v>18</v>
      </c>
      <c r="B31" s="154" t="s">
        <v>155</v>
      </c>
      <c r="C31" s="155" t="s">
        <v>156</v>
      </c>
      <c r="D31" s="156" t="s">
        <v>93</v>
      </c>
      <c r="E31" s="157">
        <v>4</v>
      </c>
      <c r="F31" s="157"/>
      <c r="G31" s="151">
        <f t="shared" si="1"/>
        <v>0</v>
      </c>
      <c r="O31" s="145"/>
    </row>
    <row r="32" spans="1:104">
      <c r="A32" s="153">
        <v>19</v>
      </c>
      <c r="B32" s="154" t="s">
        <v>157</v>
      </c>
      <c r="C32" s="155" t="s">
        <v>158</v>
      </c>
      <c r="D32" s="156" t="s">
        <v>93</v>
      </c>
      <c r="E32" s="157">
        <v>4</v>
      </c>
      <c r="F32" s="157"/>
      <c r="G32" s="151">
        <f t="shared" si="1"/>
        <v>0</v>
      </c>
      <c r="O32" s="145"/>
    </row>
    <row r="33" spans="1:104" ht="22.5">
      <c r="A33" s="153">
        <v>20</v>
      </c>
      <c r="B33" s="154" t="s">
        <v>159</v>
      </c>
      <c r="C33" s="155" t="s">
        <v>160</v>
      </c>
      <c r="D33" s="156" t="s">
        <v>93</v>
      </c>
      <c r="E33" s="157">
        <v>2</v>
      </c>
      <c r="F33" s="157"/>
      <c r="G33" s="151">
        <f t="shared" si="1"/>
        <v>0</v>
      </c>
      <c r="O33" s="145">
        <v>2</v>
      </c>
      <c r="AA33" s="123">
        <v>1</v>
      </c>
      <c r="AB33" s="123">
        <v>1</v>
      </c>
      <c r="AC33" s="123">
        <v>1</v>
      </c>
      <c r="AZ33" s="123">
        <v>1</v>
      </c>
      <c r="BA33" s="123">
        <f>IF(AZ33=1,G33,0)</f>
        <v>0</v>
      </c>
      <c r="BB33" s="123">
        <f>IF(AZ33=2,G33,0)</f>
        <v>0</v>
      </c>
      <c r="BC33" s="123">
        <f>IF(AZ33=3,G33,0)</f>
        <v>0</v>
      </c>
      <c r="BD33" s="123">
        <f>IF(AZ33=4,G33,0)</f>
        <v>0</v>
      </c>
      <c r="BE33" s="123">
        <f>IF(AZ33=5,G33,0)</f>
        <v>0</v>
      </c>
      <c r="CZ33" s="123">
        <v>0</v>
      </c>
    </row>
    <row r="34" spans="1:104" ht="22.5">
      <c r="A34" s="153">
        <v>21</v>
      </c>
      <c r="B34" s="154" t="s">
        <v>161</v>
      </c>
      <c r="C34" s="155" t="s">
        <v>162</v>
      </c>
      <c r="D34" s="156" t="s">
        <v>93</v>
      </c>
      <c r="E34" s="157">
        <v>4</v>
      </c>
      <c r="F34" s="157"/>
      <c r="G34" s="151">
        <f t="shared" si="1"/>
        <v>0</v>
      </c>
      <c r="O34" s="145">
        <v>2</v>
      </c>
      <c r="AA34" s="123">
        <v>1</v>
      </c>
      <c r="AB34" s="123">
        <v>1</v>
      </c>
      <c r="AC34" s="123">
        <v>1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0</v>
      </c>
    </row>
    <row r="35" spans="1:104" ht="22.5">
      <c r="A35" s="153">
        <v>22</v>
      </c>
      <c r="B35" s="154" t="s">
        <v>163</v>
      </c>
      <c r="C35" s="155" t="s">
        <v>164</v>
      </c>
      <c r="D35" s="156" t="s">
        <v>93</v>
      </c>
      <c r="E35" s="157">
        <v>1</v>
      </c>
      <c r="F35" s="157"/>
      <c r="G35" s="151">
        <f t="shared" si="1"/>
        <v>0</v>
      </c>
      <c r="O35" s="145">
        <v>2</v>
      </c>
      <c r="AA35" s="123">
        <v>1</v>
      </c>
      <c r="AB35" s="123">
        <v>1</v>
      </c>
      <c r="AC35" s="123">
        <v>1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0</v>
      </c>
    </row>
    <row r="36" spans="1:104" ht="22.5">
      <c r="A36" s="153">
        <v>23</v>
      </c>
      <c r="B36" s="154" t="s">
        <v>165</v>
      </c>
      <c r="C36" s="155" t="s">
        <v>166</v>
      </c>
      <c r="D36" s="156" t="s">
        <v>93</v>
      </c>
      <c r="E36" s="157">
        <v>1</v>
      </c>
      <c r="F36" s="157"/>
      <c r="G36" s="151">
        <f t="shared" si="1"/>
        <v>0</v>
      </c>
      <c r="O36" s="145">
        <v>2</v>
      </c>
      <c r="AA36" s="123">
        <v>1</v>
      </c>
      <c r="AB36" s="123">
        <v>1</v>
      </c>
      <c r="AC36" s="123">
        <v>1</v>
      </c>
      <c r="AZ36" s="123">
        <v>1</v>
      </c>
      <c r="BA36" s="123">
        <f>IF(AZ36=1,G36,0)</f>
        <v>0</v>
      </c>
      <c r="BB36" s="123">
        <f>IF(AZ36=2,G36,0)</f>
        <v>0</v>
      </c>
      <c r="BC36" s="123">
        <f>IF(AZ36=3,G36,0)</f>
        <v>0</v>
      </c>
      <c r="BD36" s="123">
        <f>IF(AZ36=4,G36,0)</f>
        <v>0</v>
      </c>
      <c r="BE36" s="123">
        <f>IF(AZ36=5,G36,0)</f>
        <v>0</v>
      </c>
      <c r="CZ36" s="123">
        <v>0</v>
      </c>
    </row>
    <row r="37" spans="1:104">
      <c r="A37" s="153">
        <v>24</v>
      </c>
      <c r="B37" s="154" t="s">
        <v>171</v>
      </c>
      <c r="C37" s="155" t="s">
        <v>173</v>
      </c>
      <c r="D37" s="156" t="s">
        <v>93</v>
      </c>
      <c r="E37" s="157">
        <v>8</v>
      </c>
      <c r="F37" s="157"/>
      <c r="G37" s="151">
        <f t="shared" si="1"/>
        <v>0</v>
      </c>
      <c r="O37" s="145"/>
    </row>
    <row r="38" spans="1:104">
      <c r="A38" s="153">
        <v>25</v>
      </c>
      <c r="B38" s="154" t="s">
        <v>175</v>
      </c>
      <c r="C38" s="155" t="s">
        <v>176</v>
      </c>
      <c r="D38" s="156" t="s">
        <v>93</v>
      </c>
      <c r="E38" s="157">
        <v>16</v>
      </c>
      <c r="F38" s="157"/>
      <c r="G38" s="151">
        <f t="shared" ref="G38:G43" si="2">E38*F38</f>
        <v>0</v>
      </c>
      <c r="O38" s="145"/>
    </row>
    <row r="39" spans="1:104">
      <c r="A39" s="153">
        <v>26</v>
      </c>
      <c r="B39" s="154" t="s">
        <v>172</v>
      </c>
      <c r="C39" s="155" t="s">
        <v>174</v>
      </c>
      <c r="D39" s="156" t="s">
        <v>93</v>
      </c>
      <c r="E39" s="157">
        <v>4</v>
      </c>
      <c r="F39" s="157"/>
      <c r="G39" s="151">
        <f t="shared" si="2"/>
        <v>0</v>
      </c>
      <c r="O39" s="145"/>
    </row>
    <row r="40" spans="1:104">
      <c r="A40" s="153">
        <v>27</v>
      </c>
      <c r="B40" s="154" t="s">
        <v>177</v>
      </c>
      <c r="C40" s="155" t="s">
        <v>178</v>
      </c>
      <c r="D40" s="156" t="s">
        <v>93</v>
      </c>
      <c r="E40" s="157">
        <v>4</v>
      </c>
      <c r="F40" s="157"/>
      <c r="G40" s="151">
        <f t="shared" si="2"/>
        <v>0</v>
      </c>
      <c r="O40" s="145"/>
    </row>
    <row r="41" spans="1:104" ht="22.5">
      <c r="A41" s="153">
        <v>28</v>
      </c>
      <c r="B41" s="154" t="s">
        <v>167</v>
      </c>
      <c r="C41" s="155" t="s">
        <v>168</v>
      </c>
      <c r="D41" s="156" t="s">
        <v>93</v>
      </c>
      <c r="E41" s="157">
        <v>2</v>
      </c>
      <c r="F41" s="157"/>
      <c r="G41" s="151">
        <f t="shared" si="2"/>
        <v>0</v>
      </c>
      <c r="O41" s="145">
        <v>2</v>
      </c>
      <c r="AA41" s="123">
        <v>1</v>
      </c>
      <c r="AB41" s="123">
        <v>1</v>
      </c>
      <c r="AC41" s="123">
        <v>1</v>
      </c>
      <c r="AZ41" s="123">
        <v>1</v>
      </c>
      <c r="BA41" s="123">
        <f>IF(AZ41=1,G41,0)</f>
        <v>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0</v>
      </c>
    </row>
    <row r="42" spans="1:104" ht="22.5">
      <c r="A42" s="153">
        <v>29</v>
      </c>
      <c r="B42" s="154" t="s">
        <v>127</v>
      </c>
      <c r="C42" s="155" t="s">
        <v>128</v>
      </c>
      <c r="D42" s="156" t="s">
        <v>93</v>
      </c>
      <c r="E42" s="157">
        <v>1</v>
      </c>
      <c r="F42" s="157"/>
      <c r="G42" s="151">
        <f t="shared" si="2"/>
        <v>0</v>
      </c>
      <c r="O42" s="145">
        <v>2</v>
      </c>
      <c r="AA42" s="123">
        <v>1</v>
      </c>
      <c r="AB42" s="123">
        <v>1</v>
      </c>
      <c r="AC42" s="123">
        <v>1</v>
      </c>
      <c r="AZ42" s="123">
        <v>1</v>
      </c>
      <c r="BA42" s="123">
        <f>IF(AZ42=1,G42,0)</f>
        <v>0</v>
      </c>
      <c r="BB42" s="123">
        <f>IF(AZ42=2,G42,0)</f>
        <v>0</v>
      </c>
      <c r="BC42" s="123">
        <f>IF(AZ42=3,G42,0)</f>
        <v>0</v>
      </c>
      <c r="BD42" s="123">
        <f>IF(AZ42=4,G42,0)</f>
        <v>0</v>
      </c>
      <c r="BE42" s="123">
        <f>IF(AZ42=5,G42,0)</f>
        <v>0</v>
      </c>
      <c r="CZ42" s="123">
        <v>0</v>
      </c>
    </row>
    <row r="43" spans="1:104" ht="22.5">
      <c r="A43" s="153">
        <v>30</v>
      </c>
      <c r="B43" s="154" t="s">
        <v>169</v>
      </c>
      <c r="C43" s="155" t="s">
        <v>170</v>
      </c>
      <c r="D43" s="156" t="s">
        <v>93</v>
      </c>
      <c r="E43" s="157">
        <v>2</v>
      </c>
      <c r="F43" s="157"/>
      <c r="G43" s="151">
        <f t="shared" si="2"/>
        <v>0</v>
      </c>
      <c r="O43" s="145">
        <v>2</v>
      </c>
      <c r="AA43" s="123">
        <v>1</v>
      </c>
      <c r="AB43" s="123">
        <v>1</v>
      </c>
      <c r="AC43" s="123">
        <v>1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0</v>
      </c>
    </row>
    <row r="44" spans="1:104" ht="22.5">
      <c r="A44" s="153">
        <v>31</v>
      </c>
      <c r="B44" s="154" t="s">
        <v>205</v>
      </c>
      <c r="C44" s="155" t="s">
        <v>206</v>
      </c>
      <c r="D44" s="156" t="s">
        <v>93</v>
      </c>
      <c r="E44" s="157">
        <v>1</v>
      </c>
      <c r="F44" s="157"/>
      <c r="G44" s="151">
        <f t="shared" ref="G44:G50" si="3">E44*F44</f>
        <v>0</v>
      </c>
      <c r="O44" s="145">
        <v>2</v>
      </c>
      <c r="AA44" s="123">
        <v>1</v>
      </c>
      <c r="AB44" s="123">
        <v>1</v>
      </c>
      <c r="AC44" s="123">
        <v>1</v>
      </c>
      <c r="AZ44" s="123">
        <v>1</v>
      </c>
      <c r="BA44" s="123">
        <f>IF(AZ44=1,G44,0)</f>
        <v>0</v>
      </c>
      <c r="BB44" s="123">
        <f>IF(AZ44=2,G44,0)</f>
        <v>0</v>
      </c>
      <c r="BC44" s="123">
        <f>IF(AZ44=3,G44,0)</f>
        <v>0</v>
      </c>
      <c r="BD44" s="123">
        <f>IF(AZ44=4,G44,0)</f>
        <v>0</v>
      </c>
      <c r="BE44" s="123">
        <f>IF(AZ44=5,G44,0)</f>
        <v>0</v>
      </c>
      <c r="CZ44" s="123">
        <v>0</v>
      </c>
    </row>
    <row r="45" spans="1:104">
      <c r="A45" s="153">
        <v>32</v>
      </c>
      <c r="B45" s="154" t="s">
        <v>207</v>
      </c>
      <c r="C45" s="155" t="s">
        <v>179</v>
      </c>
      <c r="D45" s="156" t="s">
        <v>93</v>
      </c>
      <c r="E45" s="157">
        <v>8</v>
      </c>
      <c r="F45" s="157"/>
      <c r="G45" s="151">
        <f t="shared" si="3"/>
        <v>0</v>
      </c>
      <c r="O45" s="145"/>
    </row>
    <row r="46" spans="1:104">
      <c r="A46" s="153">
        <v>33</v>
      </c>
      <c r="B46" s="154" t="s">
        <v>208</v>
      </c>
      <c r="C46" s="155" t="s">
        <v>180</v>
      </c>
      <c r="D46" s="156" t="s">
        <v>93</v>
      </c>
      <c r="E46" s="157">
        <v>4</v>
      </c>
      <c r="F46" s="157"/>
      <c r="G46" s="151">
        <f t="shared" si="3"/>
        <v>0</v>
      </c>
      <c r="O46" s="145"/>
    </row>
    <row r="47" spans="1:104">
      <c r="A47" s="153">
        <v>34</v>
      </c>
      <c r="B47" s="154" t="s">
        <v>209</v>
      </c>
      <c r="C47" s="155" t="s">
        <v>181</v>
      </c>
      <c r="D47" s="156" t="s">
        <v>93</v>
      </c>
      <c r="E47" s="157">
        <v>8</v>
      </c>
      <c r="F47" s="157"/>
      <c r="G47" s="151">
        <f t="shared" si="3"/>
        <v>0</v>
      </c>
      <c r="O47" s="145"/>
    </row>
    <row r="48" spans="1:104">
      <c r="A48" s="153">
        <v>35</v>
      </c>
      <c r="B48" s="154" t="s">
        <v>210</v>
      </c>
      <c r="C48" s="155" t="s">
        <v>211</v>
      </c>
      <c r="D48" s="156" t="s">
        <v>93</v>
      </c>
      <c r="E48" s="157">
        <v>4</v>
      </c>
      <c r="F48" s="157"/>
      <c r="G48" s="151">
        <f t="shared" si="3"/>
        <v>0</v>
      </c>
      <c r="O48" s="145"/>
    </row>
    <row r="49" spans="1:105">
      <c r="A49" s="153">
        <v>36</v>
      </c>
      <c r="B49" s="154" t="s">
        <v>129</v>
      </c>
      <c r="C49" s="155" t="s">
        <v>150</v>
      </c>
      <c r="D49" s="156" t="s">
        <v>88</v>
      </c>
      <c r="E49" s="157">
        <v>135</v>
      </c>
      <c r="F49" s="157"/>
      <c r="G49" s="151">
        <f t="shared" si="3"/>
        <v>0</v>
      </c>
      <c r="O49" s="145"/>
    </row>
    <row r="50" spans="1:105">
      <c r="A50" s="153">
        <v>37</v>
      </c>
      <c r="B50" s="154" t="s">
        <v>91</v>
      </c>
      <c r="C50" s="155" t="s">
        <v>130</v>
      </c>
      <c r="D50" s="156" t="s">
        <v>86</v>
      </c>
      <c r="E50" s="157">
        <v>37</v>
      </c>
      <c r="F50" s="157"/>
      <c r="G50" s="151">
        <f t="shared" si="3"/>
        <v>0</v>
      </c>
      <c r="O50" s="145"/>
    </row>
    <row r="51" spans="1:105">
      <c r="A51" s="158"/>
      <c r="B51" s="159" t="s">
        <v>92</v>
      </c>
      <c r="C51" s="160" t="str">
        <f>CONCATENATE(B7," ",C7)</f>
        <v>111_1 Asanační zásahy do porostu:</v>
      </c>
      <c r="D51" s="158"/>
      <c r="E51" s="161"/>
      <c r="F51" s="161"/>
      <c r="G51" s="162">
        <f>SUM(G8:G50)</f>
        <v>0</v>
      </c>
      <c r="O51" s="145">
        <v>4</v>
      </c>
      <c r="BA51" s="163">
        <f>SUM(BA7:BA50)</f>
        <v>0</v>
      </c>
      <c r="BB51" s="163">
        <f>SUM(BB7:BB50)</f>
        <v>0</v>
      </c>
      <c r="BC51" s="163">
        <f>SUM(BC7:BC50)</f>
        <v>0</v>
      </c>
      <c r="BD51" s="163">
        <f>SUM(BD7:BD50)</f>
        <v>0</v>
      </c>
      <c r="BE51" s="163">
        <f>SUM(BE7:BE50)</f>
        <v>0</v>
      </c>
    </row>
    <row r="52" spans="1:105">
      <c r="A52" s="138" t="s">
        <v>84</v>
      </c>
      <c r="B52" s="139" t="s">
        <v>59</v>
      </c>
      <c r="C52" s="140" t="s">
        <v>100</v>
      </c>
      <c r="D52" s="141"/>
      <c r="E52" s="142"/>
      <c r="F52" s="142"/>
      <c r="G52" s="143"/>
      <c r="H52" s="144"/>
      <c r="I52" s="144"/>
      <c r="O52" s="145">
        <v>1</v>
      </c>
    </row>
    <row r="53" spans="1:105" ht="22.5">
      <c r="A53" s="153">
        <v>38</v>
      </c>
      <c r="B53" s="154" t="s">
        <v>101</v>
      </c>
      <c r="C53" s="155" t="s">
        <v>102</v>
      </c>
      <c r="D53" s="156" t="s">
        <v>88</v>
      </c>
      <c r="E53" s="157">
        <v>510</v>
      </c>
      <c r="F53" s="157"/>
      <c r="G53" s="151">
        <f>E53*F53</f>
        <v>0</v>
      </c>
      <c r="H53" s="166"/>
      <c r="P53" s="145">
        <v>2</v>
      </c>
      <c r="AB53" s="123">
        <v>1</v>
      </c>
      <c r="AC53" s="123">
        <v>1</v>
      </c>
      <c r="AD53" s="123">
        <v>1</v>
      </c>
      <c r="BA53" s="123">
        <v>1</v>
      </c>
      <c r="BB53" s="123">
        <f>IF(BA53=1,H53,0)</f>
        <v>0</v>
      </c>
      <c r="BC53" s="123">
        <f>IF(BA53=2,H53,0)</f>
        <v>0</v>
      </c>
      <c r="BD53" s="123">
        <f>IF(BA53=3,H53,0)</f>
        <v>0</v>
      </c>
      <c r="BE53" s="123">
        <f>IF(BA53=4,H53,0)</f>
        <v>0</v>
      </c>
      <c r="BF53" s="123">
        <f>IF(BA53=5,H53,0)</f>
        <v>0</v>
      </c>
      <c r="DA53" s="123">
        <v>0</v>
      </c>
    </row>
    <row r="54" spans="1:105">
      <c r="A54" s="138"/>
      <c r="B54" s="139"/>
      <c r="C54" s="152" t="s">
        <v>188</v>
      </c>
      <c r="D54" s="141"/>
      <c r="E54" s="142"/>
      <c r="F54" s="142"/>
      <c r="G54" s="143"/>
      <c r="H54" s="144"/>
      <c r="I54" s="144"/>
      <c r="O54" s="145"/>
    </row>
    <row r="55" spans="1:105">
      <c r="A55" s="146">
        <v>39</v>
      </c>
      <c r="B55" s="147" t="s">
        <v>96</v>
      </c>
      <c r="C55" s="148" t="s">
        <v>85</v>
      </c>
      <c r="D55" s="149" t="s">
        <v>86</v>
      </c>
      <c r="E55" s="150">
        <v>10</v>
      </c>
      <c r="F55" s="150"/>
      <c r="G55" s="151">
        <f>E55*F55</f>
        <v>0</v>
      </c>
      <c r="H55" s="144"/>
      <c r="I55" s="144"/>
      <c r="O55" s="145"/>
    </row>
    <row r="56" spans="1:105">
      <c r="A56" s="146"/>
      <c r="B56" s="147"/>
      <c r="C56" s="152" t="s">
        <v>189</v>
      </c>
      <c r="D56" s="149"/>
      <c r="E56" s="150"/>
      <c r="F56" s="150"/>
      <c r="G56" s="151"/>
      <c r="H56" s="144"/>
      <c r="I56" s="144"/>
      <c r="O56" s="145"/>
    </row>
    <row r="57" spans="1:105">
      <c r="A57" s="146">
        <v>40</v>
      </c>
      <c r="B57" s="147" t="s">
        <v>97</v>
      </c>
      <c r="C57" s="148" t="s">
        <v>87</v>
      </c>
      <c r="D57" s="149" t="s">
        <v>86</v>
      </c>
      <c r="E57" s="150">
        <v>10</v>
      </c>
      <c r="F57" s="150"/>
      <c r="G57" s="151">
        <f>E57*F57</f>
        <v>0</v>
      </c>
      <c r="H57" s="144"/>
      <c r="I57" s="144"/>
      <c r="O57" s="145"/>
    </row>
    <row r="58" spans="1:105">
      <c r="A58" s="146"/>
      <c r="B58" s="147"/>
      <c r="C58" s="152" t="s">
        <v>189</v>
      </c>
      <c r="D58" s="149"/>
      <c r="E58" s="150"/>
      <c r="F58" s="150"/>
      <c r="G58" s="151"/>
      <c r="H58" s="144"/>
      <c r="I58" s="144"/>
      <c r="O58" s="145"/>
    </row>
    <row r="59" spans="1:105">
      <c r="A59" s="153">
        <v>41</v>
      </c>
      <c r="B59" s="154" t="s">
        <v>98</v>
      </c>
      <c r="C59" s="155" t="s">
        <v>89</v>
      </c>
      <c r="D59" s="156" t="s">
        <v>88</v>
      </c>
      <c r="E59" s="157">
        <v>510</v>
      </c>
      <c r="F59" s="157"/>
      <c r="G59" s="151">
        <f>E59*F59</f>
        <v>0</v>
      </c>
      <c r="O59" s="145"/>
    </row>
    <row r="60" spans="1:105">
      <c r="A60" s="153"/>
      <c r="B60" s="154"/>
      <c r="C60" s="152" t="s">
        <v>188</v>
      </c>
      <c r="D60" s="156"/>
      <c r="E60" s="157"/>
      <c r="F60" s="157"/>
      <c r="G60" s="151"/>
      <c r="O60" s="145"/>
    </row>
    <row r="61" spans="1:105">
      <c r="A61" s="153">
        <v>42</v>
      </c>
      <c r="B61" s="154" t="s">
        <v>103</v>
      </c>
      <c r="C61" s="155" t="s">
        <v>104</v>
      </c>
      <c r="D61" s="156" t="s">
        <v>88</v>
      </c>
      <c r="E61" s="157">
        <v>1020</v>
      </c>
      <c r="F61" s="157"/>
      <c r="G61" s="151">
        <f t="shared" ref="G61:G71" si="4">E61*F61</f>
        <v>0</v>
      </c>
      <c r="H61" s="166"/>
      <c r="P61" s="145">
        <v>2</v>
      </c>
      <c r="AB61" s="123">
        <v>1</v>
      </c>
      <c r="AC61" s="123">
        <v>1</v>
      </c>
      <c r="AD61" s="123">
        <v>1</v>
      </c>
      <c r="BA61" s="123">
        <v>1</v>
      </c>
      <c r="BB61" s="123">
        <f>IF(BA61=1,H64,0)</f>
        <v>0</v>
      </c>
      <c r="BC61" s="123">
        <f>IF(BA61=2,H64,0)</f>
        <v>0</v>
      </c>
      <c r="BD61" s="123">
        <f>IF(BA61=3,H64,0)</f>
        <v>0</v>
      </c>
      <c r="BE61" s="123">
        <f>IF(BA61=4,H64,0)</f>
        <v>0</v>
      </c>
      <c r="BF61" s="123">
        <f>IF(BA61=5,H64,0)</f>
        <v>0</v>
      </c>
      <c r="DA61" s="123">
        <v>0</v>
      </c>
    </row>
    <row r="62" spans="1:105">
      <c r="A62" s="153"/>
      <c r="B62" s="154"/>
      <c r="C62" s="152" t="s">
        <v>212</v>
      </c>
      <c r="D62" s="156"/>
      <c r="E62" s="157"/>
      <c r="F62" s="157"/>
      <c r="G62" s="151"/>
      <c r="H62" s="169"/>
      <c r="O62" s="145">
        <v>2</v>
      </c>
      <c r="AA62" s="123">
        <v>3</v>
      </c>
      <c r="AB62" s="123">
        <v>1</v>
      </c>
      <c r="AC62" s="123">
        <v>100002</v>
      </c>
      <c r="AZ62" s="123">
        <v>1</v>
      </c>
      <c r="BA62" s="123">
        <f>IF(AZ62=1,G62,0)</f>
        <v>0</v>
      </c>
      <c r="BB62" s="123">
        <f>IF(AZ62=2,G62,0)</f>
        <v>0</v>
      </c>
      <c r="BC62" s="123">
        <f>IF(AZ62=3,G62,0)</f>
        <v>0</v>
      </c>
      <c r="BD62" s="123">
        <f>IF(AZ62=4,G62,0)</f>
        <v>0</v>
      </c>
      <c r="BE62" s="123">
        <f>IF(AZ62=5,G62,0)</f>
        <v>0</v>
      </c>
      <c r="CZ62" s="123">
        <v>1E-3</v>
      </c>
    </row>
    <row r="63" spans="1:105">
      <c r="A63" s="153">
        <v>43</v>
      </c>
      <c r="B63" s="154" t="s">
        <v>105</v>
      </c>
      <c r="C63" s="155" t="s">
        <v>106</v>
      </c>
      <c r="D63" s="156" t="s">
        <v>88</v>
      </c>
      <c r="E63" s="157">
        <v>1020</v>
      </c>
      <c r="F63" s="157"/>
      <c r="G63" s="151">
        <f t="shared" si="4"/>
        <v>0</v>
      </c>
      <c r="H63" s="166"/>
      <c r="P63" s="145">
        <v>2</v>
      </c>
      <c r="AB63" s="123">
        <v>1</v>
      </c>
      <c r="AC63" s="123">
        <v>1</v>
      </c>
      <c r="AD63" s="123">
        <v>1</v>
      </c>
      <c r="BA63" s="123">
        <v>1</v>
      </c>
      <c r="BB63" s="123" t="e">
        <f>IF(BA63=1,#REF!,0)</f>
        <v>#REF!</v>
      </c>
      <c r="BC63" s="123">
        <f>IF(BA63=2,#REF!,0)</f>
        <v>0</v>
      </c>
      <c r="BD63" s="123">
        <f>IF(BA63=3,#REF!,0)</f>
        <v>0</v>
      </c>
      <c r="BE63" s="123">
        <f>IF(BA63=4,#REF!,0)</f>
        <v>0</v>
      </c>
      <c r="BF63" s="123">
        <f>IF(BA63=5,#REF!,0)</f>
        <v>0</v>
      </c>
      <c r="DA63" s="123">
        <v>0</v>
      </c>
    </row>
    <row r="64" spans="1:105">
      <c r="A64" s="153"/>
      <c r="B64" s="154"/>
      <c r="C64" s="152" t="s">
        <v>212</v>
      </c>
      <c r="D64" s="156"/>
      <c r="E64" s="157"/>
      <c r="F64" s="157"/>
      <c r="G64" s="151"/>
      <c r="H64" s="169"/>
      <c r="O64" s="145"/>
    </row>
    <row r="65" spans="1:105">
      <c r="A65" s="153">
        <v>44</v>
      </c>
      <c r="B65" s="154" t="s">
        <v>107</v>
      </c>
      <c r="C65" s="155" t="s">
        <v>108</v>
      </c>
      <c r="D65" s="156" t="s">
        <v>88</v>
      </c>
      <c r="E65" s="157">
        <v>1020</v>
      </c>
      <c r="F65" s="157"/>
      <c r="G65" s="151">
        <f t="shared" si="4"/>
        <v>0</v>
      </c>
      <c r="H65" s="166"/>
      <c r="P65" s="145">
        <v>2</v>
      </c>
      <c r="AB65" s="123">
        <v>1</v>
      </c>
      <c r="AC65" s="123">
        <v>1</v>
      </c>
      <c r="AD65" s="123">
        <v>1</v>
      </c>
      <c r="BA65" s="123">
        <v>1</v>
      </c>
      <c r="BB65" s="123">
        <f>IF(BA65=1,H81,0)</f>
        <v>0</v>
      </c>
      <c r="BC65" s="123">
        <f>IF(BA65=2,H81,0)</f>
        <v>0</v>
      </c>
      <c r="BD65" s="123">
        <f>IF(BA65=3,H81,0)</f>
        <v>0</v>
      </c>
      <c r="BE65" s="123">
        <f>IF(BA65=4,H81,0)</f>
        <v>0</v>
      </c>
      <c r="BF65" s="123">
        <f>IF(BA65=5,H81,0)</f>
        <v>0</v>
      </c>
      <c r="DA65" s="123">
        <v>0</v>
      </c>
    </row>
    <row r="66" spans="1:105">
      <c r="A66" s="153"/>
      <c r="B66" s="154"/>
      <c r="C66" s="152" t="s">
        <v>212</v>
      </c>
      <c r="D66" s="156"/>
      <c r="E66" s="157"/>
      <c r="F66" s="157"/>
      <c r="G66" s="151"/>
      <c r="H66" s="169"/>
      <c r="O66" s="145"/>
    </row>
    <row r="67" spans="1:105">
      <c r="A67" s="153">
        <v>45</v>
      </c>
      <c r="B67" s="154" t="s">
        <v>109</v>
      </c>
      <c r="C67" s="155" t="s">
        <v>110</v>
      </c>
      <c r="D67" s="156" t="s">
        <v>88</v>
      </c>
      <c r="E67" s="157">
        <v>510</v>
      </c>
      <c r="F67" s="157"/>
      <c r="G67" s="151">
        <f t="shared" si="4"/>
        <v>0</v>
      </c>
      <c r="H67" s="166"/>
      <c r="P67" s="145"/>
    </row>
    <row r="68" spans="1:105">
      <c r="A68" s="153"/>
      <c r="B68" s="154"/>
      <c r="C68" s="152" t="s">
        <v>113</v>
      </c>
      <c r="D68" s="156"/>
      <c r="E68" s="157"/>
      <c r="F68" s="157"/>
      <c r="G68" s="151"/>
      <c r="H68" s="166"/>
      <c r="P68" s="145"/>
    </row>
    <row r="69" spans="1:105" ht="22.5">
      <c r="A69" s="153">
        <v>46</v>
      </c>
      <c r="B69" s="154" t="s">
        <v>111</v>
      </c>
      <c r="C69" s="155" t="s">
        <v>112</v>
      </c>
      <c r="D69" s="156" t="s">
        <v>94</v>
      </c>
      <c r="E69" s="164">
        <v>1.5299999999999999E-2</v>
      </c>
      <c r="F69" s="157"/>
      <c r="G69" s="151">
        <f t="shared" si="4"/>
        <v>0</v>
      </c>
      <c r="H69" s="166"/>
      <c r="P69" s="145"/>
    </row>
    <row r="70" spans="1:105">
      <c r="A70" s="153"/>
      <c r="B70" s="154"/>
      <c r="C70" s="168" t="s">
        <v>213</v>
      </c>
      <c r="D70" s="156"/>
      <c r="E70" s="165"/>
      <c r="F70" s="157"/>
      <c r="G70" s="151"/>
      <c r="H70" s="167"/>
      <c r="P70" s="145"/>
    </row>
    <row r="71" spans="1:105">
      <c r="A71" s="153">
        <v>47</v>
      </c>
      <c r="B71" s="154" t="s">
        <v>192</v>
      </c>
      <c r="C71" s="170" t="s">
        <v>193</v>
      </c>
      <c r="D71" s="156" t="s">
        <v>86</v>
      </c>
      <c r="E71" s="157">
        <v>10</v>
      </c>
      <c r="F71" s="157"/>
      <c r="G71" s="151">
        <f t="shared" si="4"/>
        <v>0</v>
      </c>
      <c r="H71" s="167"/>
      <c r="P71" s="145"/>
    </row>
    <row r="72" spans="1:105">
      <c r="A72" s="153" t="s">
        <v>99</v>
      </c>
      <c r="B72" s="154"/>
      <c r="C72" s="170" t="s">
        <v>121</v>
      </c>
      <c r="D72" s="156"/>
      <c r="E72" s="165"/>
      <c r="F72" s="157"/>
      <c r="G72" s="151"/>
      <c r="H72" s="167"/>
      <c r="P72" s="145"/>
    </row>
    <row r="73" spans="1:105">
      <c r="A73" s="171">
        <v>48</v>
      </c>
      <c r="B73" s="154"/>
      <c r="C73" s="155" t="s">
        <v>114</v>
      </c>
      <c r="D73" s="156" t="s">
        <v>115</v>
      </c>
      <c r="E73" s="157">
        <v>0.3</v>
      </c>
      <c r="F73" s="157"/>
      <c r="G73" s="151">
        <f t="shared" ref="G73:G79" si="5">E73*F73</f>
        <v>0</v>
      </c>
      <c r="H73" s="167"/>
      <c r="P73" s="145"/>
    </row>
    <row r="74" spans="1:105">
      <c r="A74" s="171"/>
      <c r="B74" s="154"/>
      <c r="C74" s="152" t="s">
        <v>190</v>
      </c>
      <c r="D74" s="156"/>
      <c r="E74" s="165"/>
      <c r="F74" s="157"/>
      <c r="G74" s="151"/>
      <c r="H74" s="167"/>
      <c r="P74" s="145"/>
    </row>
    <row r="75" spans="1:105">
      <c r="A75" s="171">
        <v>49</v>
      </c>
      <c r="B75" s="154"/>
      <c r="C75" s="155" t="s">
        <v>191</v>
      </c>
      <c r="D75" s="156" t="s">
        <v>86</v>
      </c>
      <c r="E75" s="157">
        <v>10</v>
      </c>
      <c r="F75" s="157"/>
      <c r="G75" s="151">
        <f t="shared" si="5"/>
        <v>0</v>
      </c>
      <c r="H75" s="167"/>
      <c r="P75" s="145"/>
    </row>
    <row r="76" spans="1:105">
      <c r="A76" s="171"/>
      <c r="B76" s="154"/>
      <c r="C76" s="152" t="s">
        <v>116</v>
      </c>
      <c r="D76" s="156"/>
      <c r="E76" s="165"/>
      <c r="F76" s="157"/>
      <c r="G76" s="151"/>
      <c r="H76" s="167"/>
      <c r="P76" s="145"/>
    </row>
    <row r="77" spans="1:105">
      <c r="A77" s="171">
        <v>50</v>
      </c>
      <c r="B77" s="154"/>
      <c r="C77" s="155" t="s">
        <v>117</v>
      </c>
      <c r="D77" s="156" t="s">
        <v>95</v>
      </c>
      <c r="E77" s="157">
        <v>15.3</v>
      </c>
      <c r="F77" s="157"/>
      <c r="G77" s="151">
        <f t="shared" si="5"/>
        <v>0</v>
      </c>
      <c r="H77" s="167"/>
      <c r="P77" s="145"/>
    </row>
    <row r="78" spans="1:105">
      <c r="A78" s="171"/>
      <c r="B78" s="154"/>
      <c r="C78" s="152" t="s">
        <v>118</v>
      </c>
      <c r="D78" s="156"/>
      <c r="E78" s="165"/>
      <c r="F78" s="157"/>
      <c r="G78" s="151"/>
      <c r="H78" s="167"/>
      <c r="P78" s="145"/>
    </row>
    <row r="79" spans="1:105">
      <c r="A79" s="171">
        <v>51</v>
      </c>
      <c r="B79" s="154"/>
      <c r="C79" s="155" t="s">
        <v>119</v>
      </c>
      <c r="D79" s="156" t="s">
        <v>95</v>
      </c>
      <c r="E79" s="157">
        <v>15.3</v>
      </c>
      <c r="F79" s="157"/>
      <c r="G79" s="151">
        <f t="shared" si="5"/>
        <v>0</v>
      </c>
      <c r="H79" s="167"/>
      <c r="P79" s="145"/>
    </row>
    <row r="80" spans="1:105">
      <c r="A80" s="171"/>
      <c r="B80" s="154"/>
      <c r="C80" s="152" t="s">
        <v>120</v>
      </c>
      <c r="D80" s="156"/>
      <c r="E80" s="165"/>
      <c r="F80" s="157"/>
      <c r="G80" s="151"/>
      <c r="H80" s="167"/>
      <c r="P80" s="145"/>
    </row>
    <row r="81" spans="1:57">
      <c r="A81" s="158"/>
      <c r="B81" s="159" t="s">
        <v>92</v>
      </c>
      <c r="C81" s="160" t="str">
        <f>CONCATENATE(B52," ",C52)</f>
        <v>111_2 Příprava ploch, založení trávníku:</v>
      </c>
      <c r="D81" s="158"/>
      <c r="E81" s="161"/>
      <c r="F81" s="161"/>
      <c r="G81" s="162">
        <f>SUM(G53:G80)</f>
        <v>0</v>
      </c>
      <c r="O81" s="145">
        <v>4</v>
      </c>
      <c r="BA81" s="163">
        <f>SUM(BA52:BA63)</f>
        <v>3</v>
      </c>
      <c r="BB81" s="163" t="e">
        <f>SUM(BB52:BB63)</f>
        <v>#REF!</v>
      </c>
      <c r="BC81" s="163">
        <f>SUM(BC52:BC63)</f>
        <v>0</v>
      </c>
      <c r="BD81" s="163">
        <f>SUM(BD52:BD63)</f>
        <v>0</v>
      </c>
      <c r="BE81" s="163">
        <f>SUM(BE52:BE63)</f>
        <v>0</v>
      </c>
    </row>
  </sheetData>
  <sheetProtection selectLockedCells="1" selectUnlockedCells="1"/>
  <mergeCells count="4">
    <mergeCell ref="A1:G1"/>
    <mergeCell ref="A3:B3"/>
    <mergeCell ref="A4:B4"/>
    <mergeCell ref="C4:G4"/>
  </mergeCells>
  <pageMargins left="0.78740157480314965" right="0.19685039370078741" top="0.59055118110236227" bottom="0.59055118110236227" header="0.51181102362204722" footer="0.11811023622047245"/>
  <pageSetup paperSize="9" firstPageNumber="0" orientation="portrait" horizontalDpi="300" verticalDpi="300" r:id="rId1"/>
  <headerFooter alignWithMargins="0">
    <oddFooter>&amp;L&amp;9SO-06&amp;CStrana &amp;P&amp;R&amp;"Arial,Obyčejné"D.1.4.8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Položky!Excel_BuiltIn_Print_Area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</dc:creator>
  <cp:lastModifiedBy>Jiří Bobek</cp:lastModifiedBy>
  <cp:lastPrinted>2020-09-02T10:21:38Z</cp:lastPrinted>
  <dcterms:created xsi:type="dcterms:W3CDTF">2020-07-18T14:26:10Z</dcterms:created>
  <dcterms:modified xsi:type="dcterms:W3CDTF">2020-09-02T11:04:44Z</dcterms:modified>
</cp:coreProperties>
</file>